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eti\OneDrive\Desktop\"/>
    </mc:Choice>
  </mc:AlternateContent>
  <xr:revisionPtr revIDLastSave="0" documentId="13_ncr:1_{78AEE922-F9BD-4C17-BB11-6E68926C47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rsayımlar" sheetId="1" r:id="rId1"/>
    <sheet name="Bütçe" sheetId="2" r:id="rId2"/>
    <sheet name="Gerçekleşen" sheetId="3" r:id="rId3"/>
    <sheet name="Sapma" sheetId="4" r:id="rId4"/>
  </sheets>
  <definedNames>
    <definedName name="AvgBasket">Varsayımlar!$B$2</definedName>
    <definedName name="BagkurTutar">Varsayımlar!$B$28</definedName>
    <definedName name="Customers">Varsayımlar!$B$3</definedName>
    <definedName name="DiscountPct">Varsayımlar!$B$5</definedName>
    <definedName name="Freq">Varsayımlar!$B$4</definedName>
    <definedName name="GeciciVergiPct">Varsayımlar!$B$21</definedName>
    <definedName name="HamPct">Varsayımlar!$B$8</definedName>
    <definedName name="KargoPct">Varsayımlar!$B$9</definedName>
    <definedName name="KdvInfo">Varsayımlar!$B$6</definedName>
    <definedName name="KdvRezPct">Varsayımlar!$B$27</definedName>
    <definedName name="LeaseTaksit">Varsayımlar!$B$26</definedName>
    <definedName name="PlatPct">Varsayımlar!$B$10</definedName>
    <definedName name="PosPct">Varsayımlar!$B$7</definedName>
    <definedName name="SabitTop">Varsayımlar!$B$11</definedName>
    <definedName name="StartCash">Varsayımlar!$B$29</definedName>
    <definedName name="TahCurPct">Varsayımlar!$B$22</definedName>
    <definedName name="TahNextPct">Varsayımlar!$B$23</definedName>
    <definedName name="TedCurPct">Varsayımlar!$B$24</definedName>
    <definedName name="TedNextPct">Varsayımlar!$B$25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2" l="1"/>
  <c r="L5" i="2"/>
  <c r="K5" i="2"/>
  <c r="J5" i="2"/>
  <c r="I5" i="2"/>
  <c r="H5" i="2"/>
  <c r="G5" i="2"/>
  <c r="F5" i="2"/>
  <c r="E5" i="2"/>
  <c r="D5" i="2"/>
  <c r="C5" i="2"/>
  <c r="B5" i="2"/>
  <c r="K27" i="4"/>
  <c r="J27" i="4"/>
  <c r="I27" i="4"/>
  <c r="H27" i="4"/>
  <c r="G27" i="4"/>
  <c r="E27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M20" i="4"/>
  <c r="L20" i="4"/>
  <c r="G20" i="4"/>
  <c r="F20" i="4"/>
  <c r="E20" i="4"/>
  <c r="D20" i="4"/>
  <c r="C20" i="4"/>
  <c r="B20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F12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N4" i="4"/>
  <c r="M4" i="4"/>
  <c r="L4" i="4"/>
  <c r="K4" i="4"/>
  <c r="J4" i="4"/>
  <c r="I4" i="4"/>
  <c r="H4" i="4"/>
  <c r="G4" i="4"/>
  <c r="F4" i="4"/>
  <c r="E4" i="4"/>
  <c r="D4" i="4"/>
  <c r="C4" i="4"/>
  <c r="B4" i="4"/>
  <c r="N3" i="4"/>
  <c r="M3" i="4"/>
  <c r="L3" i="4"/>
  <c r="K3" i="4"/>
  <c r="J3" i="4"/>
  <c r="I3" i="4"/>
  <c r="H3" i="4"/>
  <c r="G3" i="4"/>
  <c r="F3" i="4"/>
  <c r="E3" i="4"/>
  <c r="D3" i="4"/>
  <c r="C3" i="4"/>
  <c r="B3" i="4"/>
  <c r="M27" i="2"/>
  <c r="M27" i="4" s="1"/>
  <c r="L27" i="2"/>
  <c r="L27" i="4" s="1"/>
  <c r="K27" i="2"/>
  <c r="J27" i="2"/>
  <c r="I27" i="2"/>
  <c r="H27" i="2"/>
  <c r="G27" i="2"/>
  <c r="F27" i="2"/>
  <c r="F27" i="4" s="1"/>
  <c r="E27" i="2"/>
  <c r="D27" i="2"/>
  <c r="D27" i="4" s="1"/>
  <c r="C27" i="2"/>
  <c r="C27" i="4" s="1"/>
  <c r="B27" i="2"/>
  <c r="B27" i="4" s="1"/>
  <c r="M20" i="2"/>
  <c r="L20" i="2"/>
  <c r="K20" i="2"/>
  <c r="K20" i="4" s="1"/>
  <c r="J20" i="2"/>
  <c r="J20" i="4" s="1"/>
  <c r="I20" i="2"/>
  <c r="I20" i="4" s="1"/>
  <c r="H20" i="2"/>
  <c r="H20" i="4" s="1"/>
  <c r="G20" i="2"/>
  <c r="F20" i="2"/>
  <c r="E20" i="2"/>
  <c r="D20" i="2"/>
  <c r="C20" i="2"/>
  <c r="B20" i="2"/>
  <c r="N20" i="2" s="1"/>
  <c r="N20" i="4" s="1"/>
  <c r="F12" i="2"/>
  <c r="F26" i="2" s="1"/>
  <c r="F26" i="4" s="1"/>
  <c r="C12" i="2"/>
  <c r="C12" i="4" s="1"/>
  <c r="M2" i="2"/>
  <c r="M19" i="2" s="1"/>
  <c r="M19" i="4" s="1"/>
  <c r="L2" i="2"/>
  <c r="L6" i="2" s="1"/>
  <c r="L6" i="4" s="1"/>
  <c r="K2" i="2"/>
  <c r="K19" i="2" s="1"/>
  <c r="K19" i="4" s="1"/>
  <c r="J2" i="2"/>
  <c r="I2" i="2"/>
  <c r="I7" i="2" s="1"/>
  <c r="I7" i="4" s="1"/>
  <c r="H2" i="2"/>
  <c r="H5" i="4" s="1"/>
  <c r="G2" i="2"/>
  <c r="F2" i="2"/>
  <c r="F8" i="2" s="1"/>
  <c r="F8" i="4" s="1"/>
  <c r="E2" i="2"/>
  <c r="E2" i="4" s="1"/>
  <c r="D2" i="2"/>
  <c r="D8" i="2" s="1"/>
  <c r="D8" i="4" s="1"/>
  <c r="C2" i="2"/>
  <c r="C8" i="2" s="1"/>
  <c r="C8" i="4" s="1"/>
  <c r="B2" i="2"/>
  <c r="B8" i="2" s="1"/>
  <c r="B11" i="1"/>
  <c r="M12" i="2" s="1"/>
  <c r="H2" i="4" l="1"/>
  <c r="B7" i="2"/>
  <c r="B7" i="4" s="1"/>
  <c r="C7" i="2"/>
  <c r="C7" i="4" s="1"/>
  <c r="D7" i="2"/>
  <c r="D7" i="4" s="1"/>
  <c r="E7" i="2"/>
  <c r="E7" i="4" s="1"/>
  <c r="F7" i="2"/>
  <c r="F7" i="4" s="1"/>
  <c r="J7" i="2"/>
  <c r="J7" i="4" s="1"/>
  <c r="H8" i="2"/>
  <c r="H8" i="4" s="1"/>
  <c r="H19" i="2"/>
  <c r="H19" i="4" s="1"/>
  <c r="D2" i="4"/>
  <c r="F5" i="4"/>
  <c r="M6" i="2"/>
  <c r="M6" i="4" s="1"/>
  <c r="F2" i="4"/>
  <c r="I8" i="2"/>
  <c r="I8" i="4" s="1"/>
  <c r="K8" i="2"/>
  <c r="K8" i="4" s="1"/>
  <c r="I2" i="4"/>
  <c r="J2" i="4"/>
  <c r="K2" i="4"/>
  <c r="L5" i="4"/>
  <c r="I19" i="2"/>
  <c r="I19" i="4" s="1"/>
  <c r="J8" i="2"/>
  <c r="J8" i="4" s="1"/>
  <c r="K7" i="2"/>
  <c r="K7" i="4" s="1"/>
  <c r="M5" i="4"/>
  <c r="J19" i="2"/>
  <c r="J19" i="4" s="1"/>
  <c r="J6" i="2"/>
  <c r="J6" i="4" s="1"/>
  <c r="J5" i="4"/>
  <c r="K24" i="2"/>
  <c r="K24" i="4" s="1"/>
  <c r="K5" i="4"/>
  <c r="K6" i="2"/>
  <c r="K6" i="4" s="1"/>
  <c r="E8" i="2"/>
  <c r="E8" i="4" s="1"/>
  <c r="I24" i="2"/>
  <c r="I24" i="4" s="1"/>
  <c r="M12" i="4"/>
  <c r="M26" i="2"/>
  <c r="M26" i="4" s="1"/>
  <c r="N27" i="2"/>
  <c r="N27" i="4" s="1"/>
  <c r="B19" i="2"/>
  <c r="B2" i="4"/>
  <c r="H12" i="2"/>
  <c r="C2" i="4"/>
  <c r="I12" i="2"/>
  <c r="L19" i="2"/>
  <c r="L19" i="4" s="1"/>
  <c r="C26" i="2"/>
  <c r="C26" i="4" s="1"/>
  <c r="F6" i="2"/>
  <c r="F6" i="4" s="1"/>
  <c r="L12" i="2"/>
  <c r="C19" i="2"/>
  <c r="C19" i="4" s="1"/>
  <c r="D24" i="2"/>
  <c r="B8" i="4"/>
  <c r="C6" i="2"/>
  <c r="C6" i="4" s="1"/>
  <c r="D6" i="2"/>
  <c r="D6" i="4" s="1"/>
  <c r="E6" i="2"/>
  <c r="E6" i="4" s="1"/>
  <c r="E24" i="2"/>
  <c r="B6" i="2"/>
  <c r="G2" i="4"/>
  <c r="G8" i="2"/>
  <c r="G8" i="4" s="1"/>
  <c r="G7" i="2"/>
  <c r="G6" i="2"/>
  <c r="G6" i="4" s="1"/>
  <c r="D19" i="2"/>
  <c r="D19" i="4" s="1"/>
  <c r="H7" i="2"/>
  <c r="H7" i="4" s="1"/>
  <c r="H6" i="2"/>
  <c r="L8" i="2"/>
  <c r="L8" i="4" s="1"/>
  <c r="E19" i="2"/>
  <c r="E19" i="4" s="1"/>
  <c r="F24" i="2"/>
  <c r="L2" i="4"/>
  <c r="L24" i="2"/>
  <c r="E12" i="2"/>
  <c r="D12" i="2"/>
  <c r="M24" i="2"/>
  <c r="N2" i="2"/>
  <c r="N2" i="4" s="1"/>
  <c r="J12" i="2"/>
  <c r="B24" i="2"/>
  <c r="C24" i="2"/>
  <c r="L7" i="2"/>
  <c r="L7" i="4" s="1"/>
  <c r="M8" i="2"/>
  <c r="M8" i="4" s="1"/>
  <c r="F19" i="2"/>
  <c r="F19" i="4" s="1"/>
  <c r="M2" i="4"/>
  <c r="G12" i="2"/>
  <c r="K12" i="2"/>
  <c r="I6" i="2"/>
  <c r="I6" i="4" s="1"/>
  <c r="G24" i="2"/>
  <c r="M7" i="2"/>
  <c r="M7" i="4" s="1"/>
  <c r="B12" i="2"/>
  <c r="G19" i="2"/>
  <c r="G19" i="4" s="1"/>
  <c r="H24" i="2"/>
  <c r="J24" i="2"/>
  <c r="K9" i="2" l="1"/>
  <c r="K15" i="2" s="1"/>
  <c r="F9" i="2"/>
  <c r="F15" i="2" s="1"/>
  <c r="J9" i="2"/>
  <c r="J9" i="4" s="1"/>
  <c r="H26" i="2"/>
  <c r="H26" i="4" s="1"/>
  <c r="H12" i="4"/>
  <c r="G7" i="4"/>
  <c r="N7" i="2"/>
  <c r="N7" i="4" s="1"/>
  <c r="L24" i="4"/>
  <c r="C5" i="4"/>
  <c r="C9" i="2"/>
  <c r="E12" i="4"/>
  <c r="E26" i="2"/>
  <c r="E26" i="4" s="1"/>
  <c r="B12" i="4"/>
  <c r="N12" i="2"/>
  <c r="N12" i="4" s="1"/>
  <c r="B26" i="2"/>
  <c r="C24" i="4"/>
  <c r="G24" i="4"/>
  <c r="F24" i="4"/>
  <c r="L26" i="2"/>
  <c r="L26" i="4" s="1"/>
  <c r="L12" i="4"/>
  <c r="I9" i="2"/>
  <c r="I5" i="4"/>
  <c r="B6" i="4"/>
  <c r="N6" i="2"/>
  <c r="N6" i="4" s="1"/>
  <c r="B19" i="4"/>
  <c r="N19" i="2"/>
  <c r="N19" i="4" s="1"/>
  <c r="D5" i="4"/>
  <c r="D9" i="2"/>
  <c r="E24" i="4"/>
  <c r="G12" i="4"/>
  <c r="G26" i="2"/>
  <c r="G26" i="4" s="1"/>
  <c r="H9" i="2"/>
  <c r="H6" i="4"/>
  <c r="J26" i="2"/>
  <c r="J26" i="4" s="1"/>
  <c r="J12" i="4"/>
  <c r="M9" i="2"/>
  <c r="J24" i="4"/>
  <c r="N8" i="2"/>
  <c r="N8" i="4" s="1"/>
  <c r="H24" i="4"/>
  <c r="M24" i="4"/>
  <c r="L9" i="2"/>
  <c r="I12" i="4"/>
  <c r="I26" i="2"/>
  <c r="I26" i="4" s="1"/>
  <c r="D24" i="4"/>
  <c r="K26" i="2"/>
  <c r="K26" i="4" s="1"/>
  <c r="K12" i="4"/>
  <c r="G5" i="4"/>
  <c r="G9" i="2"/>
  <c r="E9" i="2"/>
  <c r="E5" i="4"/>
  <c r="N24" i="2"/>
  <c r="N24" i="4" s="1"/>
  <c r="B24" i="4"/>
  <c r="D12" i="4"/>
  <c r="D26" i="2"/>
  <c r="D26" i="4" s="1"/>
  <c r="B5" i="4"/>
  <c r="N5" i="2"/>
  <c r="N5" i="4" s="1"/>
  <c r="B9" i="2"/>
  <c r="K25" i="2" l="1"/>
  <c r="K25" i="4" s="1"/>
  <c r="K9" i="4"/>
  <c r="F25" i="2"/>
  <c r="F25" i="4" s="1"/>
  <c r="F9" i="4"/>
  <c r="J15" i="2"/>
  <c r="J18" i="2" s="1"/>
  <c r="B9" i="4"/>
  <c r="N9" i="2"/>
  <c r="N9" i="4" s="1"/>
  <c r="B25" i="2"/>
  <c r="B15" i="2"/>
  <c r="C25" i="2"/>
  <c r="C9" i="4"/>
  <c r="C15" i="2"/>
  <c r="M25" i="2"/>
  <c r="M9" i="4"/>
  <c r="M15" i="2"/>
  <c r="K15" i="4"/>
  <c r="K18" i="2"/>
  <c r="D25" i="2"/>
  <c r="D9" i="4"/>
  <c r="D15" i="2"/>
  <c r="E9" i="4"/>
  <c r="E25" i="2"/>
  <c r="E15" i="2"/>
  <c r="L9" i="4"/>
  <c r="L25" i="2"/>
  <c r="L15" i="2"/>
  <c r="F15" i="4"/>
  <c r="F18" i="2"/>
  <c r="G9" i="4"/>
  <c r="G25" i="2"/>
  <c r="G15" i="2"/>
  <c r="H9" i="4"/>
  <c r="H25" i="2"/>
  <c r="H15" i="2"/>
  <c r="I25" i="2"/>
  <c r="I9" i="4"/>
  <c r="I15" i="2"/>
  <c r="J25" i="2"/>
  <c r="B26" i="4"/>
  <c r="N26" i="2"/>
  <c r="N26" i="4" s="1"/>
  <c r="J15" i="4" l="1"/>
  <c r="I25" i="4"/>
  <c r="E15" i="4"/>
  <c r="E18" i="2"/>
  <c r="M15" i="4"/>
  <c r="M18" i="2"/>
  <c r="H18" i="2"/>
  <c r="H15" i="4"/>
  <c r="E25" i="4"/>
  <c r="H25" i="4"/>
  <c r="M25" i="4"/>
  <c r="C18" i="2"/>
  <c r="C15" i="4"/>
  <c r="G15" i="4"/>
  <c r="G18" i="2"/>
  <c r="G25" i="4"/>
  <c r="C25" i="4"/>
  <c r="J18" i="4"/>
  <c r="J21" i="2"/>
  <c r="B15" i="4"/>
  <c r="B18" i="2"/>
  <c r="N15" i="2"/>
  <c r="N15" i="4" s="1"/>
  <c r="F18" i="4"/>
  <c r="F21" i="2"/>
  <c r="D15" i="4"/>
  <c r="D18" i="2"/>
  <c r="N25" i="2"/>
  <c r="N25" i="4" s="1"/>
  <c r="B25" i="4"/>
  <c r="J25" i="4"/>
  <c r="L15" i="4"/>
  <c r="L18" i="2"/>
  <c r="D25" i="4"/>
  <c r="I18" i="2"/>
  <c r="I15" i="4"/>
  <c r="L25" i="4"/>
  <c r="K18" i="4"/>
  <c r="K21" i="2"/>
  <c r="H18" i="4" l="1"/>
  <c r="H21" i="2"/>
  <c r="K28" i="2"/>
  <c r="K21" i="4"/>
  <c r="I18" i="4"/>
  <c r="I21" i="2"/>
  <c r="N18" i="2"/>
  <c r="N18" i="4" s="1"/>
  <c r="B21" i="2"/>
  <c r="B18" i="4"/>
  <c r="J21" i="4"/>
  <c r="J28" i="2"/>
  <c r="D18" i="4"/>
  <c r="D21" i="2"/>
  <c r="G18" i="4"/>
  <c r="G21" i="2"/>
  <c r="M18" i="4"/>
  <c r="M21" i="2"/>
  <c r="F28" i="2"/>
  <c r="F21" i="4"/>
  <c r="E18" i="4"/>
  <c r="E21" i="2"/>
  <c r="C18" i="4"/>
  <c r="C21" i="2"/>
  <c r="L21" i="2"/>
  <c r="L18" i="4"/>
  <c r="C21" i="4" l="1"/>
  <c r="C28" i="2"/>
  <c r="L21" i="4"/>
  <c r="L28" i="2"/>
  <c r="J28" i="4"/>
  <c r="J29" i="2"/>
  <c r="E28" i="2"/>
  <c r="E21" i="4"/>
  <c r="B21" i="4"/>
  <c r="N21" i="2"/>
  <c r="N21" i="4" s="1"/>
  <c r="B28" i="2"/>
  <c r="F28" i="4"/>
  <c r="F29" i="2"/>
  <c r="I28" i="2"/>
  <c r="I21" i="4"/>
  <c r="M28" i="2"/>
  <c r="M21" i="4"/>
  <c r="G28" i="2"/>
  <c r="G21" i="4"/>
  <c r="K28" i="4"/>
  <c r="K29" i="2"/>
  <c r="H21" i="4"/>
  <c r="H28" i="2"/>
  <c r="D21" i="4"/>
  <c r="D28" i="2"/>
  <c r="H28" i="4" l="1"/>
  <c r="H29" i="2"/>
  <c r="J29" i="4"/>
  <c r="J30" i="2"/>
  <c r="J30" i="4" s="1"/>
  <c r="M28" i="4"/>
  <c r="M29" i="2"/>
  <c r="N28" i="2"/>
  <c r="N28" i="4" s="1"/>
  <c r="B28" i="4"/>
  <c r="B29" i="2"/>
  <c r="K29" i="4"/>
  <c r="K30" i="2"/>
  <c r="K30" i="4" s="1"/>
  <c r="E28" i="4"/>
  <c r="E29" i="2"/>
  <c r="G28" i="4"/>
  <c r="G29" i="2"/>
  <c r="L28" i="4"/>
  <c r="L29" i="2"/>
  <c r="I28" i="4"/>
  <c r="I29" i="2"/>
  <c r="C28" i="4"/>
  <c r="C29" i="2"/>
  <c r="D28" i="4"/>
  <c r="D29" i="2"/>
  <c r="F29" i="4"/>
  <c r="F30" i="2"/>
  <c r="F30" i="4" s="1"/>
  <c r="D29" i="4" l="1"/>
  <c r="D30" i="2"/>
  <c r="D30" i="4" s="1"/>
  <c r="L29" i="4"/>
  <c r="L30" i="2"/>
  <c r="L30" i="4" s="1"/>
  <c r="G29" i="4"/>
  <c r="G30" i="2"/>
  <c r="G30" i="4" s="1"/>
  <c r="B29" i="4"/>
  <c r="N29" i="2"/>
  <c r="N29" i="4" s="1"/>
  <c r="B30" i="2"/>
  <c r="M29" i="4"/>
  <c r="M30" i="2"/>
  <c r="M30" i="4" s="1"/>
  <c r="H29" i="4"/>
  <c r="H30" i="2"/>
  <c r="H30" i="4" s="1"/>
  <c r="C29" i="4"/>
  <c r="C30" i="2"/>
  <c r="C30" i="4" s="1"/>
  <c r="I29" i="4"/>
  <c r="I30" i="2"/>
  <c r="I30" i="4" s="1"/>
  <c r="E29" i="4"/>
  <c r="E30" i="2"/>
  <c r="E30" i="4" s="1"/>
  <c r="N30" i="2" l="1"/>
  <c r="N30" i="4" s="1"/>
  <c r="B30" i="4"/>
  <c r="B31" i="2"/>
  <c r="B31" i="4" l="1"/>
  <c r="C31" i="2"/>
  <c r="D31" i="2" l="1"/>
  <c r="C31" i="4"/>
  <c r="E31" i="2" l="1"/>
  <c r="D31" i="4"/>
  <c r="F31" i="2" l="1"/>
  <c r="E31" i="4"/>
  <c r="F31" i="4" l="1"/>
  <c r="G31" i="2"/>
  <c r="H31" i="2" l="1"/>
  <c r="G31" i="4"/>
  <c r="H31" i="4" l="1"/>
  <c r="I31" i="2"/>
  <c r="I31" i="4" l="1"/>
  <c r="J31" i="2"/>
  <c r="J31" i="4" l="1"/>
  <c r="K31" i="2"/>
  <c r="K31" i="4" l="1"/>
  <c r="L31" i="2"/>
  <c r="L31" i="4" l="1"/>
  <c r="M31" i="2"/>
  <c r="M31" i="4" l="1"/>
  <c r="N31" i="2"/>
  <c r="N31" i="4" s="1"/>
</calcChain>
</file>

<file path=xl/sharedStrings.xml><?xml version="1.0" encoding="utf-8"?>
<sst xmlns="http://schemas.openxmlformats.org/spreadsheetml/2006/main" count="167" uniqueCount="88">
  <si>
    <t>Parametre</t>
  </si>
  <si>
    <t>Değer</t>
  </si>
  <si>
    <t>Müşteri Sayısı/Ay</t>
  </si>
  <si>
    <t>Satın Alma Sıklığı (Müşteri/Ay)</t>
  </si>
  <si>
    <t>İskonto Oranı (%)</t>
  </si>
  <si>
    <t>KDV Oranı (%) [Bilgi amaçlı]</t>
  </si>
  <si>
    <t>POS Komisyonu (%)</t>
  </si>
  <si>
    <t>Hammadde/Doğrudan Maliyet (%)</t>
  </si>
  <si>
    <t>Kargo (%)</t>
  </si>
  <si>
    <t>Platform Komisyonu (%)</t>
  </si>
  <si>
    <t>Sabit Giderler TOPLAMI (otomatik)</t>
  </si>
  <si>
    <t>Kira (TL)</t>
  </si>
  <si>
    <t>Maaşlar (TL)</t>
  </si>
  <si>
    <t>İşveren SGK (TL)</t>
  </si>
  <si>
    <t>Muhasebe (TL)</t>
  </si>
  <si>
    <t>E-Fatura/Defter (TL)</t>
  </si>
  <si>
    <t>Yazılım (TL)</t>
  </si>
  <si>
    <t>Elektrik+Su+İnternet (TL)</t>
  </si>
  <si>
    <t>Pazarlama (TL)</t>
  </si>
  <si>
    <t>Diğer (TL)</t>
  </si>
  <si>
    <t>Geçici Vergi Rezervi (% kârdan)</t>
  </si>
  <si>
    <t>Tahsilat Cari Ay (%)</t>
  </si>
  <si>
    <t>Tahsilat Sonraki Ay (%)</t>
  </si>
  <si>
    <t>Tedarikçi Ödeme Cari Ay (%)</t>
  </si>
  <si>
    <t>Tedarikçi Ödeme Sonraki Ay (%)</t>
  </si>
  <si>
    <t>Kredi/Lease Aylık Taksit (TL)</t>
  </si>
  <si>
    <t>KDV Rezervi (% Net Satıştan)</t>
  </si>
  <si>
    <t>Bağkur/SGK Aylık (TL)</t>
  </si>
  <si>
    <t>Başlangıç Kasa (TL)</t>
  </si>
  <si>
    <t>Kalem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</si>
  <si>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</si>
  <si>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</si>
  <si>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</si>
  <si>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</si>
  <si>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</si>
  <si>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</si>
  <si>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</si>
  <si>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</si>
  <si>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</si>
  <si>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</si>
  <si>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</si>
  <si>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</si>
  <si>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Toplam</t>
  </si>
  <si>
    <t>Net Satış (KDV hariç)</t>
  </si>
  <si>
    <t>DEĞİŞKEN GİDERLER</t>
  </si>
  <si>
    <t>Hammadde/Doğrudan Maliyet</t>
  </si>
  <si>
    <t>Kargo</t>
  </si>
  <si>
    <t>Platform Komisyonu</t>
  </si>
  <si>
    <t>POS Komisyonu</t>
  </si>
  <si>
    <t>Toplam Değişken Gider</t>
  </si>
  <si>
    <t>SABİT GİDERLER</t>
  </si>
  <si>
    <t>Sabit Giderler Toplamı</t>
  </si>
  <si>
    <t>FAALİYET KÂRI</t>
  </si>
  <si>
    <t>Faaliyet Kârı (Net Satış - Değişken - Sabit)</t>
  </si>
  <si>
    <t>VERGİ &amp; REZERVLER (NAKİTTE AYIR)</t>
  </si>
  <si>
    <t>Geçici Vergi Rezervi</t>
  </si>
  <si>
    <t>KDV Rezervi</t>
  </si>
  <si>
    <t>Bağkur/SGK</t>
  </si>
  <si>
    <t>Toplam Vergi &amp; Rezerv</t>
  </si>
  <si>
    <t>NAKİT AKIŞI</t>
  </si>
  <si>
    <t>Tahsilatlar (nakit)</t>
  </si>
  <si>
    <t>Değişken Gider Ödemesi (nakit)</t>
  </si>
  <si>
    <t>Sabit Gider Ödemesi (nakit)</t>
  </si>
  <si>
    <t>Kredi/Lease Taksit (nakit)</t>
  </si>
  <si>
    <t>Vergi &amp; Rezerv Ödemesi (nakit)</t>
  </si>
  <si>
    <t>Toplam Ödemeler</t>
  </si>
  <si>
    <t>Net Nakit Akışı</t>
  </si>
  <si>
    <t>Kasa Bakiye</t>
  </si>
  <si>
    <t>Ortalama Satış Tutarı (TL)</t>
  </si>
  <si>
    <t>Toplam Satış Tutarı / Toplam Satış Adedi</t>
  </si>
  <si>
    <t>Müşterilerin Tekrar Alma Sıklığı</t>
  </si>
  <si>
    <t>Toplam Satış Adedi</t>
  </si>
  <si>
    <t>Ortalama İndirim Oranı</t>
  </si>
  <si>
    <t>Satılan Ürün veya Hizmete Göre Değişebilir</t>
  </si>
  <si>
    <t>Bankaların kredi kartı satışlarından aldığı komisyon</t>
  </si>
  <si>
    <t>Hammadde veya satılmak üzere alınan mal bedeli</t>
  </si>
  <si>
    <t>Kargo rakamları bilinmediği için toplam satış üzerinden % olarak belirlenmiştir</t>
  </si>
  <si>
    <t>Platform komisyon oranları bilinmediği için toplam satış üzerinden % olarak belirlenmiştir</t>
  </si>
  <si>
    <t xml:space="preserve">Bu alanda ki gider kalemleri satış yapmasanız dahi ödemek zorunda olduğunuz giderlerdir. İhtiyaçlarınıza göre revize edebilirsiniz. </t>
  </si>
  <si>
    <t xml:space="preserve">Şahıs işletmelerinde geçici vergi oranı %15'tir. </t>
  </si>
  <si>
    <t>Satışlardan elde edilen alacakların aynı ay içerisinde ki tahsilat oranı.</t>
  </si>
  <si>
    <t>Satışlardan elde edilen alacakların sonraki ay içerisinde ki tahsilat oranı.</t>
  </si>
  <si>
    <t xml:space="preserve">İşletme faaliyetlerini yürütmek için ödemek zorunda olunan maliyetlerin, sonraki ay içerisinde ödenmek zorunda olanları. </t>
  </si>
  <si>
    <t xml:space="preserve">İşletme faaliyetlerini yürütmek için ödemek zorunda olunan maliyetlerin, aynı ay içerisinde ödenmek zorunda olanları. </t>
  </si>
  <si>
    <t>İşletme açılışı için veya geliştirmek için kullanılan dış finansmannın o ay ki ödemesi</t>
  </si>
  <si>
    <t xml:space="preserve">Kendi işlemesine sahip esnafların, emekli veya başka bir işte sigortalı olamması durumunda ödemesi gereken SGK primi. </t>
  </si>
  <si>
    <t>Sermaye</t>
  </si>
  <si>
    <t>Açıklamalar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</si>
</sst>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28334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/>
    <xf numFmtId="40" fontId="0" fillId="0" borderId="0" xfId="0" applyNumberFormat="1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2" fillId="4" borderId="0" xfId="0" applyFont="1" applyFill="1"/>
    <xf numFmtId="40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/>
    <xf numFmtId="40" fontId="2" fillId="4" borderId="0" xfId="0" applyNumberFormat="1" applyFont="1" applyFill="1" applyAlignment="1">
      <alignment horizontal="left"/>
    </xf>
    <xf numFmtId="10" fontId="2" fillId="4" borderId="0" xfId="0" applyNumberFormat="1" applyFont="1" applyFill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1" fillId="3" borderId="1" xfId="0" applyFont="1" applyFill="1" applyBorder="1" applyProtection="1">
      <protection locked="0"/>
    </xf>
    <xf numFmtId="0" fontId="1" fillId="2" borderId="1" xfId="0" applyFont="1" applyFill="1" applyBorder="1" applyProtection="1">
      <protection hidden="1"/>
    </xf>
    <xf numFmtId="40" fontId="0" fillId="0" borderId="0" xfId="0" applyNumberFormat="1" applyProtection="1">
      <protection locked="0" hidden="1"/>
    </xf>
    <xf numFmtId="0" fontId="0" fillId="0" borderId="0" xfId="0" applyProtection="1">
      <protection locked="0" hidden="1"/>
    </xf>
    <xf numFmtId="0" fontId="1" fillId="3" borderId="1" xfId="0" applyFont="1" applyFill="1" applyBorder="1" applyProtection="1">
      <protection locked="0" hidden="1"/>
    </xf>
    <xf numFmtId="0" fontId="1" fillId="3" borderId="2" xfId="0" applyFont="1" applyFill="1" applyBorder="1" applyProtection="1">
      <protection locked="0" hidden="1"/>
    </xf>
    <xf numFmtId="0" fontId="3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2833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12</xdr:row>
      <xdr:rowOff>180975</xdr:rowOff>
    </xdr:from>
    <xdr:to>
      <xdr:col>2</xdr:col>
      <xdr:colOff>1885950</xdr:colOff>
      <xdr:row>21</xdr:row>
      <xdr:rowOff>142875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1007F64B-B58D-C8DE-0092-DDE1EFB56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3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2466975"/>
          <a:ext cx="1828800" cy="1676400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zoomScaleNormal="100" workbookViewId="0">
      <selection activeCell="C7" sqref="C7"/>
    </sheetView>
  </sheetViews>
  <sheetFormatPr defaultRowHeight="15" x14ac:dyDescent="0.25"/>
  <cols>
    <col min="1" max="1" width="42.7109375" customWidth="1"/>
    <col min="2" max="2" width="12" style="5" customWidth="1"/>
    <col min="3" max="3" width="112.140625" customWidth="1"/>
    <col min="4" max="9" width="14.28515625" customWidth="1"/>
  </cols>
  <sheetData>
    <row r="1" spans="1:9" ht="18.75" x14ac:dyDescent="0.25">
      <c r="A1" s="11" t="s">
        <v>0</v>
      </c>
      <c r="B1" s="12" t="s">
        <v>1</v>
      </c>
      <c r="C1" s="12" t="s">
        <v>87</v>
      </c>
      <c r="D1" s="4"/>
      <c r="E1" s="4"/>
      <c r="F1" s="4"/>
      <c r="G1" s="4"/>
      <c r="H1" s="4"/>
      <c r="I1" s="4"/>
    </row>
    <row r="2" spans="1:9" x14ac:dyDescent="0.25">
      <c r="A2" s="6" t="s">
        <v>68</v>
      </c>
      <c r="B2" s="7">
        <v>3500</v>
      </c>
      <c r="C2" s="8" t="s">
        <v>69</v>
      </c>
      <c r="D2" s="4"/>
      <c r="E2" s="4"/>
      <c r="F2" s="4"/>
      <c r="G2" s="4"/>
      <c r="H2" s="4"/>
      <c r="I2" s="4"/>
    </row>
    <row r="3" spans="1:9" x14ac:dyDescent="0.25">
      <c r="A3" s="6" t="s">
        <v>2</v>
      </c>
      <c r="B3" s="9">
        <v>250</v>
      </c>
      <c r="C3" s="8" t="s">
        <v>71</v>
      </c>
      <c r="D3" s="4"/>
      <c r="E3" s="4"/>
      <c r="F3" s="4"/>
      <c r="G3" s="4"/>
      <c r="H3" s="4"/>
      <c r="I3" s="4"/>
    </row>
    <row r="4" spans="1:9" x14ac:dyDescent="0.25">
      <c r="A4" s="6" t="s">
        <v>3</v>
      </c>
      <c r="B4" s="9">
        <v>1</v>
      </c>
      <c r="C4" s="8" t="s">
        <v>70</v>
      </c>
      <c r="D4" s="4"/>
      <c r="E4" s="4"/>
      <c r="F4" s="4"/>
      <c r="G4" s="4"/>
      <c r="H4" s="4"/>
      <c r="I4" s="4"/>
    </row>
    <row r="5" spans="1:9" x14ac:dyDescent="0.25">
      <c r="A5" s="6" t="s">
        <v>4</v>
      </c>
      <c r="B5" s="10">
        <v>0.05</v>
      </c>
      <c r="C5" s="8" t="s">
        <v>72</v>
      </c>
      <c r="D5" s="4"/>
      <c r="E5" s="4"/>
      <c r="F5" s="4"/>
      <c r="G5" s="4"/>
      <c r="H5" s="4"/>
      <c r="I5" s="4"/>
    </row>
    <row r="6" spans="1:9" x14ac:dyDescent="0.25">
      <c r="A6" s="6" t="s">
        <v>5</v>
      </c>
      <c r="B6" s="10">
        <v>0.2</v>
      </c>
      <c r="C6" s="8" t="s">
        <v>73</v>
      </c>
      <c r="D6" s="4"/>
      <c r="E6" s="4"/>
      <c r="F6" s="4"/>
      <c r="G6" s="4"/>
      <c r="H6" s="4"/>
      <c r="I6" s="4"/>
    </row>
    <row r="7" spans="1:9" x14ac:dyDescent="0.25">
      <c r="A7" s="6" t="s">
        <v>6</v>
      </c>
      <c r="B7" s="10">
        <v>2.3E-2</v>
      </c>
      <c r="C7" s="8" t="s">
        <v>74</v>
      </c>
      <c r="D7" s="4"/>
      <c r="E7" s="4"/>
      <c r="F7" s="4"/>
      <c r="G7" s="4"/>
      <c r="H7" s="4"/>
      <c r="I7" s="4"/>
    </row>
    <row r="8" spans="1:9" x14ac:dyDescent="0.25">
      <c r="A8" s="6" t="s">
        <v>7</v>
      </c>
      <c r="B8" s="10">
        <v>0.3</v>
      </c>
      <c r="C8" s="8" t="s">
        <v>75</v>
      </c>
      <c r="D8" s="4"/>
      <c r="E8" s="4"/>
      <c r="F8" s="4"/>
      <c r="G8" s="4"/>
      <c r="H8" s="4"/>
      <c r="I8" s="4"/>
    </row>
    <row r="9" spans="1:9" x14ac:dyDescent="0.25">
      <c r="A9" s="6" t="s">
        <v>8</v>
      </c>
      <c r="B9" s="10">
        <v>0.03</v>
      </c>
      <c r="C9" s="8" t="s">
        <v>76</v>
      </c>
      <c r="D9" s="4"/>
      <c r="E9" s="4"/>
      <c r="F9" s="4"/>
      <c r="G9" s="4"/>
      <c r="H9" s="4"/>
      <c r="I9" s="4"/>
    </row>
    <row r="10" spans="1:9" x14ac:dyDescent="0.25">
      <c r="A10" s="6" t="s">
        <v>9</v>
      </c>
      <c r="B10" s="10">
        <v>0.05</v>
      </c>
      <c r="C10" s="8" t="s">
        <v>77</v>
      </c>
      <c r="D10" s="4"/>
      <c r="E10" s="4"/>
      <c r="F10" s="4"/>
      <c r="G10" s="4"/>
      <c r="H10" s="4"/>
      <c r="I10" s="4"/>
    </row>
    <row r="11" spans="1:9" x14ac:dyDescent="0.25">
      <c r="A11" s="6" t="s">
        <v>10</v>
      </c>
      <c r="B11" s="9">
        <f>SUM(B12:B20)</f>
        <v>65750</v>
      </c>
      <c r="C11" s="20" t="s">
        <v>78</v>
      </c>
      <c r="D11" s="4"/>
      <c r="E11" s="4"/>
      <c r="F11" s="4"/>
      <c r="G11" s="4"/>
      <c r="H11" s="4"/>
      <c r="I11" s="4"/>
    </row>
    <row r="12" spans="1:9" x14ac:dyDescent="0.25">
      <c r="A12" s="6" t="s">
        <v>11</v>
      </c>
      <c r="B12" s="9">
        <v>15000</v>
      </c>
      <c r="C12" s="20"/>
      <c r="D12" s="4"/>
      <c r="E12" s="4"/>
      <c r="F12" s="4"/>
      <c r="G12" s="4"/>
      <c r="H12" s="4"/>
      <c r="I12" s="4"/>
    </row>
    <row r="13" spans="1:9" x14ac:dyDescent="0.25">
      <c r="A13" s="6" t="s">
        <v>12</v>
      </c>
      <c r="B13" s="9">
        <v>30000</v>
      </c>
      <c r="C13" s="20"/>
      <c r="D13" s="4"/>
      <c r="E13" s="4"/>
      <c r="F13" s="4"/>
      <c r="G13" s="4"/>
      <c r="H13" s="4"/>
      <c r="I13" s="4"/>
    </row>
    <row r="14" spans="1:9" x14ac:dyDescent="0.25">
      <c r="A14" s="6" t="s">
        <v>13</v>
      </c>
      <c r="B14" s="9">
        <v>7000</v>
      </c>
      <c r="C14" s="20"/>
      <c r="D14" s="4"/>
      <c r="E14" s="4"/>
      <c r="F14" s="4"/>
      <c r="G14" s="4"/>
      <c r="H14" s="4"/>
      <c r="I14" s="4"/>
    </row>
    <row r="15" spans="1:9" x14ac:dyDescent="0.25">
      <c r="A15" s="6" t="s">
        <v>14</v>
      </c>
      <c r="B15" s="9">
        <v>2000</v>
      </c>
      <c r="C15" s="20"/>
      <c r="D15" s="4"/>
      <c r="E15" s="4"/>
      <c r="F15" s="4"/>
      <c r="G15" s="4"/>
      <c r="H15" s="4"/>
      <c r="I15" s="4"/>
    </row>
    <row r="16" spans="1:9" x14ac:dyDescent="0.25">
      <c r="A16" s="6" t="s">
        <v>15</v>
      </c>
      <c r="B16" s="9">
        <v>750</v>
      </c>
      <c r="C16" s="20"/>
      <c r="D16" s="4"/>
      <c r="E16" s="4"/>
      <c r="F16" s="4"/>
      <c r="G16" s="4"/>
      <c r="H16" s="4"/>
      <c r="I16" s="4"/>
    </row>
    <row r="17" spans="1:9" x14ac:dyDescent="0.25">
      <c r="A17" s="6" t="s">
        <v>16</v>
      </c>
      <c r="B17" s="9">
        <v>1000</v>
      </c>
      <c r="C17" s="20"/>
      <c r="D17" s="4"/>
      <c r="E17" s="4"/>
      <c r="F17" s="4"/>
      <c r="G17" s="4"/>
      <c r="H17" s="4"/>
      <c r="I17" s="4"/>
    </row>
    <row r="18" spans="1:9" x14ac:dyDescent="0.25">
      <c r="A18" s="6" t="s">
        <v>17</v>
      </c>
      <c r="B18" s="9">
        <v>3000</v>
      </c>
      <c r="C18" s="20"/>
    </row>
    <row r="19" spans="1:9" x14ac:dyDescent="0.25">
      <c r="A19" s="6" t="s">
        <v>18</v>
      </c>
      <c r="B19" s="9">
        <v>5000</v>
      </c>
      <c r="C19" s="20"/>
    </row>
    <row r="20" spans="1:9" x14ac:dyDescent="0.25">
      <c r="A20" s="6" t="s">
        <v>19</v>
      </c>
      <c r="B20" s="9">
        <v>2000</v>
      </c>
      <c r="C20" s="20"/>
    </row>
    <row r="21" spans="1:9" x14ac:dyDescent="0.25">
      <c r="A21" s="6" t="s">
        <v>20</v>
      </c>
      <c r="B21" s="10">
        <v>0.15</v>
      </c>
      <c r="C21" s="8" t="s">
        <v>79</v>
      </c>
    </row>
    <row r="22" spans="1:9" x14ac:dyDescent="0.25">
      <c r="A22" s="6" t="s">
        <v>21</v>
      </c>
      <c r="B22" s="10">
        <v>0.7</v>
      </c>
      <c r="C22" s="8" t="s">
        <v>80</v>
      </c>
    </row>
    <row r="23" spans="1:9" x14ac:dyDescent="0.25">
      <c r="A23" s="6" t="s">
        <v>22</v>
      </c>
      <c r="B23" s="10">
        <v>0.3</v>
      </c>
      <c r="C23" s="8" t="s">
        <v>81</v>
      </c>
    </row>
    <row r="24" spans="1:9" x14ac:dyDescent="0.25">
      <c r="A24" s="6" t="s">
        <v>23</v>
      </c>
      <c r="B24" s="10">
        <v>0.8</v>
      </c>
      <c r="C24" s="8" t="s">
        <v>83</v>
      </c>
    </row>
    <row r="25" spans="1:9" x14ac:dyDescent="0.25">
      <c r="A25" s="6" t="s">
        <v>24</v>
      </c>
      <c r="B25" s="10">
        <v>0.2</v>
      </c>
      <c r="C25" s="8" t="s">
        <v>82</v>
      </c>
    </row>
    <row r="26" spans="1:9" x14ac:dyDescent="0.25">
      <c r="A26" s="6" t="s">
        <v>25</v>
      </c>
      <c r="B26" s="9">
        <v>0</v>
      </c>
      <c r="C26" s="8" t="s">
        <v>84</v>
      </c>
    </row>
    <row r="27" spans="1:9" x14ac:dyDescent="0.25">
      <c r="A27" s="6" t="s">
        <v>26</v>
      </c>
      <c r="B27" s="10">
        <v>0.2</v>
      </c>
      <c r="C27" s="8" t="s">
        <v>73</v>
      </c>
    </row>
    <row r="28" spans="1:9" x14ac:dyDescent="0.25">
      <c r="A28" s="6" t="s">
        <v>27</v>
      </c>
      <c r="B28" s="9">
        <v>7736.63</v>
      </c>
      <c r="C28" s="8" t="s">
        <v>85</v>
      </c>
    </row>
    <row r="29" spans="1:9" x14ac:dyDescent="0.25">
      <c r="A29" s="6" t="s">
        <v>28</v>
      </c>
      <c r="B29" s="9">
        <v>200000</v>
      </c>
      <c r="C29" s="8" t="s">
        <v>86</v>
      </c>
    </row>
  </sheetData>
  <sheetProtection algorithmName="SHA-512" hashValue="Dwjm4P1Sq2EmdD2zKsWRzUQDYonp+ght9aPxXL4YALMGUNTp4V5uVB3GHkffoVmEO1hnIurfA+KVjQgIEsb3yA==" saltValue="cPuB+hVeNrA5zV8/NNKtNQ==" spinCount="100000" sheet="1" objects="1" scenarios="1"/>
  <mergeCells count="1">
    <mergeCell ref="C11:C20"/>
  </mergeCells>
  <conditionalFormatting sqref="C1 A1:B29">
    <cfRule type="notContainsErrors" dxfId="3" priority="1">
      <formula>NOT(ISERROR(A1))</formula>
    </cfRule>
  </conditionalFormatting>
  <dataValidations count="1">
    <dataValidation type="decimal" operator="greaterThanOrEqual" allowBlank="1" showInputMessage="1" showErrorMessage="1" sqref="B27 B21:B25 B5:B10" xr:uid="{00000000-0002-0000-0000-000000000000}">
      <formula1>0</formula1>
    </dataValidation>
  </dataValidations>
  <pageMargins left="0.7" right="0.7" top="0.75" bottom="0.75" header="0.3" footer="0.3"/>
  <pageSetup paperSize="9" orientation="portrait" horizontalDpi="0" verticalDpi="0" r:id="rId1"/>
  <headerFooter>
    <oddHeader xml:space="preserve">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7" sqref="B7"/>
    </sheetView>
  </sheetViews>
  <sheetFormatPr defaultRowHeight="15" x14ac:dyDescent="0.25"/>
  <cols>
    <col min="1" max="1" width="40.7109375" customWidth="1"/>
    <col min="2" max="14" width="14.7109375" customWidth="1"/>
  </cols>
  <sheetData>
    <row r="1" spans="1:14" x14ac:dyDescent="0.25">
      <c r="A1" s="1" t="s">
        <v>29</v>
      </c>
      <c r="B1" s="15" t="s">
        <v>30</v>
      </c>
      <c r="C1" s="15" t="s">
        <v>31</v>
      </c>
      <c r="D1" s="15" t="s">
        <v>32</v>
      </c>
      <c r="E1" s="15" t="s">
        <v>33</v>
      </c>
      <c r="F1" s="15" t="s">
        <v>34</v>
      </c>
      <c r="G1" s="15" t="s">
        <v>35</v>
      </c>
      <c r="H1" s="15" t="s">
        <v>36</v>
      </c>
      <c r="I1" s="15" t="s">
        <v>37</v>
      </c>
      <c r="J1" s="15" t="s">
        <v>38</v>
      </c>
      <c r="K1" s="15" t="s">
        <v>39</v>
      </c>
      <c r="L1" s="15" t="s">
        <v>40</v>
      </c>
      <c r="M1" s="15" t="s">
        <v>41</v>
      </c>
      <c r="N1" s="15" t="s">
        <v>42</v>
      </c>
    </row>
    <row r="2" spans="1:14" x14ac:dyDescent="0.25">
      <c r="A2" s="13" t="s">
        <v>43</v>
      </c>
      <c r="B2" s="16">
        <f t="shared" ref="B2:M2" si="0">(AvgBasket*Customers*Freq)*(1-DiscountPct)</f>
        <v>831250</v>
      </c>
      <c r="C2" s="16">
        <f t="shared" si="0"/>
        <v>831250</v>
      </c>
      <c r="D2" s="16">
        <f t="shared" si="0"/>
        <v>831250</v>
      </c>
      <c r="E2" s="16">
        <f t="shared" si="0"/>
        <v>831250</v>
      </c>
      <c r="F2" s="16">
        <f t="shared" si="0"/>
        <v>831250</v>
      </c>
      <c r="G2" s="16">
        <f t="shared" si="0"/>
        <v>831250</v>
      </c>
      <c r="H2" s="16">
        <f t="shared" si="0"/>
        <v>831250</v>
      </c>
      <c r="I2" s="16">
        <f t="shared" si="0"/>
        <v>831250</v>
      </c>
      <c r="J2" s="16">
        <f t="shared" si="0"/>
        <v>831250</v>
      </c>
      <c r="K2" s="16">
        <f t="shared" si="0"/>
        <v>831250</v>
      </c>
      <c r="L2" s="16">
        <f t="shared" si="0"/>
        <v>831250</v>
      </c>
      <c r="M2" s="16">
        <f t="shared" si="0"/>
        <v>831250</v>
      </c>
      <c r="N2" s="16">
        <f>SUM(B2:M2)</f>
        <v>9975000</v>
      </c>
    </row>
    <row r="3" spans="1:14" x14ac:dyDescent="0.25">
      <c r="A3" s="13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s="3" customFormat="1" x14ac:dyDescent="0.25">
      <c r="A4" s="14" t="s">
        <v>44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9"/>
    </row>
    <row r="5" spans="1:14" x14ac:dyDescent="0.25">
      <c r="A5" s="13" t="s">
        <v>45</v>
      </c>
      <c r="B5" s="16">
        <f t="shared" ref="B5:M5" si="1">((B2/0.95))*HamPct</f>
        <v>262500</v>
      </c>
      <c r="C5" s="16">
        <f t="shared" si="1"/>
        <v>262500</v>
      </c>
      <c r="D5" s="16">
        <f t="shared" si="1"/>
        <v>262500</v>
      </c>
      <c r="E5" s="16">
        <f t="shared" si="1"/>
        <v>262500</v>
      </c>
      <c r="F5" s="16">
        <f t="shared" si="1"/>
        <v>262500</v>
      </c>
      <c r="G5" s="16">
        <f t="shared" si="1"/>
        <v>262500</v>
      </c>
      <c r="H5" s="16">
        <f t="shared" si="1"/>
        <v>262500</v>
      </c>
      <c r="I5" s="16">
        <f t="shared" si="1"/>
        <v>262500</v>
      </c>
      <c r="J5" s="16">
        <f t="shared" si="1"/>
        <v>262500</v>
      </c>
      <c r="K5" s="16">
        <f t="shared" si="1"/>
        <v>262500</v>
      </c>
      <c r="L5" s="16">
        <f t="shared" si="1"/>
        <v>262500</v>
      </c>
      <c r="M5" s="16">
        <f t="shared" si="1"/>
        <v>262500</v>
      </c>
      <c r="N5" s="16">
        <f>SUM(B5:M5)</f>
        <v>3150000</v>
      </c>
    </row>
    <row r="6" spans="1:14" x14ac:dyDescent="0.25">
      <c r="A6" s="13" t="s">
        <v>46</v>
      </c>
      <c r="B6" s="16">
        <f t="shared" ref="B6:M6" si="2">B2*KargoPct</f>
        <v>24937.5</v>
      </c>
      <c r="C6" s="16">
        <f t="shared" si="2"/>
        <v>24937.5</v>
      </c>
      <c r="D6" s="16">
        <f t="shared" si="2"/>
        <v>24937.5</v>
      </c>
      <c r="E6" s="16">
        <f t="shared" si="2"/>
        <v>24937.5</v>
      </c>
      <c r="F6" s="16">
        <f t="shared" si="2"/>
        <v>24937.5</v>
      </c>
      <c r="G6" s="16">
        <f t="shared" si="2"/>
        <v>24937.5</v>
      </c>
      <c r="H6" s="16">
        <f t="shared" si="2"/>
        <v>24937.5</v>
      </c>
      <c r="I6" s="16">
        <f t="shared" si="2"/>
        <v>24937.5</v>
      </c>
      <c r="J6" s="16">
        <f t="shared" si="2"/>
        <v>24937.5</v>
      </c>
      <c r="K6" s="16">
        <f t="shared" si="2"/>
        <v>24937.5</v>
      </c>
      <c r="L6" s="16">
        <f t="shared" si="2"/>
        <v>24937.5</v>
      </c>
      <c r="M6" s="16">
        <f t="shared" si="2"/>
        <v>24937.5</v>
      </c>
      <c r="N6" s="16">
        <f>SUM(B6:M6)</f>
        <v>299250</v>
      </c>
    </row>
    <row r="7" spans="1:14" x14ac:dyDescent="0.25">
      <c r="A7" s="13" t="s">
        <v>47</v>
      </c>
      <c r="B7" s="16">
        <f t="shared" ref="B7:M7" si="3">B2*PlatPct</f>
        <v>41562.5</v>
      </c>
      <c r="C7" s="16">
        <f t="shared" si="3"/>
        <v>41562.5</v>
      </c>
      <c r="D7" s="16">
        <f t="shared" si="3"/>
        <v>41562.5</v>
      </c>
      <c r="E7" s="16">
        <f t="shared" si="3"/>
        <v>41562.5</v>
      </c>
      <c r="F7" s="16">
        <f t="shared" si="3"/>
        <v>41562.5</v>
      </c>
      <c r="G7" s="16">
        <f t="shared" si="3"/>
        <v>41562.5</v>
      </c>
      <c r="H7" s="16">
        <f t="shared" si="3"/>
        <v>41562.5</v>
      </c>
      <c r="I7" s="16">
        <f t="shared" si="3"/>
        <v>41562.5</v>
      </c>
      <c r="J7" s="16">
        <f t="shared" si="3"/>
        <v>41562.5</v>
      </c>
      <c r="K7" s="16">
        <f t="shared" si="3"/>
        <v>41562.5</v>
      </c>
      <c r="L7" s="16">
        <f t="shared" si="3"/>
        <v>41562.5</v>
      </c>
      <c r="M7" s="16">
        <f t="shared" si="3"/>
        <v>41562.5</v>
      </c>
      <c r="N7" s="16">
        <f>SUM(B7:M7)</f>
        <v>498750</v>
      </c>
    </row>
    <row r="8" spans="1:14" x14ac:dyDescent="0.25">
      <c r="A8" s="13" t="s">
        <v>48</v>
      </c>
      <c r="B8" s="16">
        <f t="shared" ref="B8:M8" si="4">B2*PosPct</f>
        <v>19118.75</v>
      </c>
      <c r="C8" s="16">
        <f t="shared" si="4"/>
        <v>19118.75</v>
      </c>
      <c r="D8" s="16">
        <f t="shared" si="4"/>
        <v>19118.75</v>
      </c>
      <c r="E8" s="16">
        <f t="shared" si="4"/>
        <v>19118.75</v>
      </c>
      <c r="F8" s="16">
        <f t="shared" si="4"/>
        <v>19118.75</v>
      </c>
      <c r="G8" s="16">
        <f t="shared" si="4"/>
        <v>19118.75</v>
      </c>
      <c r="H8" s="16">
        <f t="shared" si="4"/>
        <v>19118.75</v>
      </c>
      <c r="I8" s="16">
        <f t="shared" si="4"/>
        <v>19118.75</v>
      </c>
      <c r="J8" s="16">
        <f t="shared" si="4"/>
        <v>19118.75</v>
      </c>
      <c r="K8" s="16">
        <f t="shared" si="4"/>
        <v>19118.75</v>
      </c>
      <c r="L8" s="16">
        <f t="shared" si="4"/>
        <v>19118.75</v>
      </c>
      <c r="M8" s="16">
        <f t="shared" si="4"/>
        <v>19118.75</v>
      </c>
      <c r="N8" s="16">
        <f>SUM(B8:M8)</f>
        <v>229425</v>
      </c>
    </row>
    <row r="9" spans="1:14" x14ac:dyDescent="0.25">
      <c r="A9" s="13" t="s">
        <v>49</v>
      </c>
      <c r="B9" s="16">
        <f t="shared" ref="B9:M9" si="5">SUM(B5:B8)</f>
        <v>348118.75</v>
      </c>
      <c r="C9" s="16">
        <f t="shared" si="5"/>
        <v>348118.75</v>
      </c>
      <c r="D9" s="16">
        <f t="shared" si="5"/>
        <v>348118.75</v>
      </c>
      <c r="E9" s="16">
        <f t="shared" si="5"/>
        <v>348118.75</v>
      </c>
      <c r="F9" s="16">
        <f t="shared" si="5"/>
        <v>348118.75</v>
      </c>
      <c r="G9" s="16">
        <f t="shared" si="5"/>
        <v>348118.75</v>
      </c>
      <c r="H9" s="16">
        <f t="shared" si="5"/>
        <v>348118.75</v>
      </c>
      <c r="I9" s="16">
        <f t="shared" si="5"/>
        <v>348118.75</v>
      </c>
      <c r="J9" s="16">
        <f t="shared" si="5"/>
        <v>348118.75</v>
      </c>
      <c r="K9" s="16">
        <f t="shared" si="5"/>
        <v>348118.75</v>
      </c>
      <c r="L9" s="16">
        <f t="shared" si="5"/>
        <v>348118.75</v>
      </c>
      <c r="M9" s="16">
        <f t="shared" si="5"/>
        <v>348118.75</v>
      </c>
      <c r="N9" s="16">
        <f>SUM(B9:M9)</f>
        <v>4177425</v>
      </c>
    </row>
    <row r="10" spans="1:14" x14ac:dyDescent="0.25">
      <c r="A10" s="13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s="3" customFormat="1" x14ac:dyDescent="0.25">
      <c r="A11" s="14" t="s">
        <v>50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9"/>
    </row>
    <row r="12" spans="1:14" x14ac:dyDescent="0.25">
      <c r="A12" s="13" t="s">
        <v>51</v>
      </c>
      <c r="B12" s="16">
        <f t="shared" ref="B12:M12" si="6">SabitTop</f>
        <v>65750</v>
      </c>
      <c r="C12" s="16">
        <f t="shared" si="6"/>
        <v>65750</v>
      </c>
      <c r="D12" s="16">
        <f t="shared" si="6"/>
        <v>65750</v>
      </c>
      <c r="E12" s="16">
        <f t="shared" si="6"/>
        <v>65750</v>
      </c>
      <c r="F12" s="16">
        <f t="shared" si="6"/>
        <v>65750</v>
      </c>
      <c r="G12" s="16">
        <f t="shared" si="6"/>
        <v>65750</v>
      </c>
      <c r="H12" s="16">
        <f t="shared" si="6"/>
        <v>65750</v>
      </c>
      <c r="I12" s="16">
        <f t="shared" si="6"/>
        <v>65750</v>
      </c>
      <c r="J12" s="16">
        <f t="shared" si="6"/>
        <v>65750</v>
      </c>
      <c r="K12" s="16">
        <f t="shared" si="6"/>
        <v>65750</v>
      </c>
      <c r="L12" s="16">
        <f t="shared" si="6"/>
        <v>65750</v>
      </c>
      <c r="M12" s="16">
        <f t="shared" si="6"/>
        <v>65750</v>
      </c>
      <c r="N12" s="16">
        <f>SUM(B12:M12)</f>
        <v>789000</v>
      </c>
    </row>
    <row r="13" spans="1:14" x14ac:dyDescent="0.25">
      <c r="A13" s="1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s="3" customFormat="1" x14ac:dyDescent="0.25">
      <c r="A14" s="14" t="s">
        <v>52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9"/>
    </row>
    <row r="15" spans="1:14" x14ac:dyDescent="0.25">
      <c r="A15" s="13" t="s">
        <v>53</v>
      </c>
      <c r="B15" s="16">
        <f t="shared" ref="B15:M15" si="7">B2-B9-B12</f>
        <v>417381.25</v>
      </c>
      <c r="C15" s="16">
        <f t="shared" si="7"/>
        <v>417381.25</v>
      </c>
      <c r="D15" s="16">
        <f t="shared" si="7"/>
        <v>417381.25</v>
      </c>
      <c r="E15" s="16">
        <f t="shared" si="7"/>
        <v>417381.25</v>
      </c>
      <c r="F15" s="16">
        <f t="shared" si="7"/>
        <v>417381.25</v>
      </c>
      <c r="G15" s="16">
        <f t="shared" si="7"/>
        <v>417381.25</v>
      </c>
      <c r="H15" s="16">
        <f t="shared" si="7"/>
        <v>417381.25</v>
      </c>
      <c r="I15" s="16">
        <f t="shared" si="7"/>
        <v>417381.25</v>
      </c>
      <c r="J15" s="16">
        <f t="shared" si="7"/>
        <v>417381.25</v>
      </c>
      <c r="K15" s="16">
        <f t="shared" si="7"/>
        <v>417381.25</v>
      </c>
      <c r="L15" s="16">
        <f t="shared" si="7"/>
        <v>417381.25</v>
      </c>
      <c r="M15" s="16">
        <f t="shared" si="7"/>
        <v>417381.25</v>
      </c>
      <c r="N15" s="16">
        <f>SUM(B15:M15)</f>
        <v>5008575</v>
      </c>
    </row>
    <row r="16" spans="1:14" x14ac:dyDescent="0.25">
      <c r="A16" s="13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 s="3" customFormat="1" x14ac:dyDescent="0.25">
      <c r="A17" s="14" t="s">
        <v>54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9"/>
    </row>
    <row r="18" spans="1:14" x14ac:dyDescent="0.25">
      <c r="A18" s="13" t="s">
        <v>55</v>
      </c>
      <c r="B18" s="16">
        <f t="shared" ref="B18:M18" si="8">B15*GeciciVergiPct</f>
        <v>62607.1875</v>
      </c>
      <c r="C18" s="16">
        <f t="shared" si="8"/>
        <v>62607.1875</v>
      </c>
      <c r="D18" s="16">
        <f t="shared" si="8"/>
        <v>62607.1875</v>
      </c>
      <c r="E18" s="16">
        <f t="shared" si="8"/>
        <v>62607.1875</v>
      </c>
      <c r="F18" s="16">
        <f t="shared" si="8"/>
        <v>62607.1875</v>
      </c>
      <c r="G18" s="16">
        <f t="shared" si="8"/>
        <v>62607.1875</v>
      </c>
      <c r="H18" s="16">
        <f t="shared" si="8"/>
        <v>62607.1875</v>
      </c>
      <c r="I18" s="16">
        <f t="shared" si="8"/>
        <v>62607.1875</v>
      </c>
      <c r="J18" s="16">
        <f t="shared" si="8"/>
        <v>62607.1875</v>
      </c>
      <c r="K18" s="16">
        <f t="shared" si="8"/>
        <v>62607.1875</v>
      </c>
      <c r="L18" s="16">
        <f t="shared" si="8"/>
        <v>62607.1875</v>
      </c>
      <c r="M18" s="16">
        <f t="shared" si="8"/>
        <v>62607.1875</v>
      </c>
      <c r="N18" s="16">
        <f>SUM(B18:M18)</f>
        <v>751286.25</v>
      </c>
    </row>
    <row r="19" spans="1:14" x14ac:dyDescent="0.25">
      <c r="A19" s="13" t="s">
        <v>56</v>
      </c>
      <c r="B19" s="16">
        <f t="shared" ref="B19:M19" si="9">B2*KdvRezPct</f>
        <v>166250</v>
      </c>
      <c r="C19" s="16">
        <f t="shared" si="9"/>
        <v>166250</v>
      </c>
      <c r="D19" s="16">
        <f t="shared" si="9"/>
        <v>166250</v>
      </c>
      <c r="E19" s="16">
        <f t="shared" si="9"/>
        <v>166250</v>
      </c>
      <c r="F19" s="16">
        <f t="shared" si="9"/>
        <v>166250</v>
      </c>
      <c r="G19" s="16">
        <f t="shared" si="9"/>
        <v>166250</v>
      </c>
      <c r="H19" s="16">
        <f t="shared" si="9"/>
        <v>166250</v>
      </c>
      <c r="I19" s="16">
        <f t="shared" si="9"/>
        <v>166250</v>
      </c>
      <c r="J19" s="16">
        <f t="shared" si="9"/>
        <v>166250</v>
      </c>
      <c r="K19" s="16">
        <f t="shared" si="9"/>
        <v>166250</v>
      </c>
      <c r="L19" s="16">
        <f t="shared" si="9"/>
        <v>166250</v>
      </c>
      <c r="M19" s="16">
        <f t="shared" si="9"/>
        <v>166250</v>
      </c>
      <c r="N19" s="16">
        <f>SUM(B19:M19)</f>
        <v>1995000</v>
      </c>
    </row>
    <row r="20" spans="1:14" x14ac:dyDescent="0.25">
      <c r="A20" s="13" t="s">
        <v>57</v>
      </c>
      <c r="B20" s="16">
        <f t="shared" ref="B20:M20" si="10">BagkurTutar</f>
        <v>7736.63</v>
      </c>
      <c r="C20" s="16">
        <f t="shared" si="10"/>
        <v>7736.63</v>
      </c>
      <c r="D20" s="16">
        <f t="shared" si="10"/>
        <v>7736.63</v>
      </c>
      <c r="E20" s="16">
        <f t="shared" si="10"/>
        <v>7736.63</v>
      </c>
      <c r="F20" s="16">
        <f t="shared" si="10"/>
        <v>7736.63</v>
      </c>
      <c r="G20" s="16">
        <f t="shared" si="10"/>
        <v>7736.63</v>
      </c>
      <c r="H20" s="16">
        <f t="shared" si="10"/>
        <v>7736.63</v>
      </c>
      <c r="I20" s="16">
        <f t="shared" si="10"/>
        <v>7736.63</v>
      </c>
      <c r="J20" s="16">
        <f t="shared" si="10"/>
        <v>7736.63</v>
      </c>
      <c r="K20" s="16">
        <f t="shared" si="10"/>
        <v>7736.63</v>
      </c>
      <c r="L20" s="16">
        <f t="shared" si="10"/>
        <v>7736.63</v>
      </c>
      <c r="M20" s="16">
        <f t="shared" si="10"/>
        <v>7736.63</v>
      </c>
      <c r="N20" s="16">
        <f>SUM(B20:M20)</f>
        <v>92839.560000000012</v>
      </c>
    </row>
    <row r="21" spans="1:14" x14ac:dyDescent="0.25">
      <c r="A21" s="13" t="s">
        <v>58</v>
      </c>
      <c r="B21" s="16">
        <f t="shared" ref="B21:M21" si="11">SUM(B18:B20)</f>
        <v>236593.8175</v>
      </c>
      <c r="C21" s="16">
        <f t="shared" si="11"/>
        <v>236593.8175</v>
      </c>
      <c r="D21" s="16">
        <f t="shared" si="11"/>
        <v>236593.8175</v>
      </c>
      <c r="E21" s="16">
        <f t="shared" si="11"/>
        <v>236593.8175</v>
      </c>
      <c r="F21" s="16">
        <f t="shared" si="11"/>
        <v>236593.8175</v>
      </c>
      <c r="G21" s="16">
        <f t="shared" si="11"/>
        <v>236593.8175</v>
      </c>
      <c r="H21" s="16">
        <f t="shared" si="11"/>
        <v>236593.8175</v>
      </c>
      <c r="I21" s="16">
        <f t="shared" si="11"/>
        <v>236593.8175</v>
      </c>
      <c r="J21" s="16">
        <f t="shared" si="11"/>
        <v>236593.8175</v>
      </c>
      <c r="K21" s="16">
        <f t="shared" si="11"/>
        <v>236593.8175</v>
      </c>
      <c r="L21" s="16">
        <f t="shared" si="11"/>
        <v>236593.8175</v>
      </c>
      <c r="M21" s="16">
        <f t="shared" si="11"/>
        <v>236593.8175</v>
      </c>
      <c r="N21" s="16">
        <f>SUM(B21:M21)</f>
        <v>2839125.8099999991</v>
      </c>
    </row>
    <row r="22" spans="1:14" x14ac:dyDescent="0.25">
      <c r="A22" s="13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s="3" customFormat="1" x14ac:dyDescent="0.25">
      <c r="A23" s="14" t="s">
        <v>59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9"/>
    </row>
    <row r="24" spans="1:14" x14ac:dyDescent="0.25">
      <c r="A24" s="13" t="s">
        <v>60</v>
      </c>
      <c r="B24" s="16">
        <f>B2*TahCurPct</f>
        <v>581875</v>
      </c>
      <c r="C24" s="16">
        <f t="shared" ref="C24:M24" si="12">C2*TahCurPct+B2*TahNextPct</f>
        <v>831250</v>
      </c>
      <c r="D24" s="16">
        <f t="shared" si="12"/>
        <v>831250</v>
      </c>
      <c r="E24" s="16">
        <f t="shared" si="12"/>
        <v>831250</v>
      </c>
      <c r="F24" s="16">
        <f t="shared" si="12"/>
        <v>831250</v>
      </c>
      <c r="G24" s="16">
        <f t="shared" si="12"/>
        <v>831250</v>
      </c>
      <c r="H24" s="16">
        <f t="shared" si="12"/>
        <v>831250</v>
      </c>
      <c r="I24" s="16">
        <f t="shared" si="12"/>
        <v>831250</v>
      </c>
      <c r="J24" s="16">
        <f t="shared" si="12"/>
        <v>831250</v>
      </c>
      <c r="K24" s="16">
        <f t="shared" si="12"/>
        <v>831250</v>
      </c>
      <c r="L24" s="16">
        <f t="shared" si="12"/>
        <v>831250</v>
      </c>
      <c r="M24" s="16">
        <f t="shared" si="12"/>
        <v>831250</v>
      </c>
      <c r="N24" s="16">
        <f t="shared" ref="N24:N31" si="13">SUM(B24:M24)</f>
        <v>9725625</v>
      </c>
    </row>
    <row r="25" spans="1:14" x14ac:dyDescent="0.25">
      <c r="A25" s="13" t="s">
        <v>61</v>
      </c>
      <c r="B25" s="16">
        <f>B9*TedCurPct</f>
        <v>278495</v>
      </c>
      <c r="C25" s="16">
        <f t="shared" ref="C25:M25" si="14">C9*TedCurPct+B9*TedNextPct</f>
        <v>348118.75</v>
      </c>
      <c r="D25" s="16">
        <f t="shared" si="14"/>
        <v>348118.75</v>
      </c>
      <c r="E25" s="16">
        <f t="shared" si="14"/>
        <v>348118.75</v>
      </c>
      <c r="F25" s="16">
        <f t="shared" si="14"/>
        <v>348118.75</v>
      </c>
      <c r="G25" s="16">
        <f t="shared" si="14"/>
        <v>348118.75</v>
      </c>
      <c r="H25" s="16">
        <f t="shared" si="14"/>
        <v>348118.75</v>
      </c>
      <c r="I25" s="16">
        <f t="shared" si="14"/>
        <v>348118.75</v>
      </c>
      <c r="J25" s="16">
        <f t="shared" si="14"/>
        <v>348118.75</v>
      </c>
      <c r="K25" s="16">
        <f t="shared" si="14"/>
        <v>348118.75</v>
      </c>
      <c r="L25" s="16">
        <f t="shared" si="14"/>
        <v>348118.75</v>
      </c>
      <c r="M25" s="16">
        <f t="shared" si="14"/>
        <v>348118.75</v>
      </c>
      <c r="N25" s="16">
        <f t="shared" si="13"/>
        <v>4107801.25</v>
      </c>
    </row>
    <row r="26" spans="1:14" x14ac:dyDescent="0.25">
      <c r="A26" s="13" t="s">
        <v>62</v>
      </c>
      <c r="B26" s="16">
        <f t="shared" ref="B26:M26" si="15">B12</f>
        <v>65750</v>
      </c>
      <c r="C26" s="16">
        <f t="shared" si="15"/>
        <v>65750</v>
      </c>
      <c r="D26" s="16">
        <f t="shared" si="15"/>
        <v>65750</v>
      </c>
      <c r="E26" s="16">
        <f t="shared" si="15"/>
        <v>65750</v>
      </c>
      <c r="F26" s="16">
        <f t="shared" si="15"/>
        <v>65750</v>
      </c>
      <c r="G26" s="16">
        <f t="shared" si="15"/>
        <v>65750</v>
      </c>
      <c r="H26" s="16">
        <f t="shared" si="15"/>
        <v>65750</v>
      </c>
      <c r="I26" s="16">
        <f t="shared" si="15"/>
        <v>65750</v>
      </c>
      <c r="J26" s="16">
        <f t="shared" si="15"/>
        <v>65750</v>
      </c>
      <c r="K26" s="16">
        <f t="shared" si="15"/>
        <v>65750</v>
      </c>
      <c r="L26" s="16">
        <f t="shared" si="15"/>
        <v>65750</v>
      </c>
      <c r="M26" s="16">
        <f t="shared" si="15"/>
        <v>65750</v>
      </c>
      <c r="N26" s="16">
        <f t="shared" si="13"/>
        <v>789000</v>
      </c>
    </row>
    <row r="27" spans="1:14" x14ac:dyDescent="0.25">
      <c r="A27" s="13" t="s">
        <v>63</v>
      </c>
      <c r="B27" s="16">
        <f t="shared" ref="B27:M27" si="16">LeaseTaksit</f>
        <v>0</v>
      </c>
      <c r="C27" s="16">
        <f t="shared" si="16"/>
        <v>0</v>
      </c>
      <c r="D27" s="16">
        <f t="shared" si="16"/>
        <v>0</v>
      </c>
      <c r="E27" s="16">
        <f t="shared" si="16"/>
        <v>0</v>
      </c>
      <c r="F27" s="16">
        <f t="shared" si="16"/>
        <v>0</v>
      </c>
      <c r="G27" s="16">
        <f t="shared" si="16"/>
        <v>0</v>
      </c>
      <c r="H27" s="16">
        <f t="shared" si="16"/>
        <v>0</v>
      </c>
      <c r="I27" s="16">
        <f t="shared" si="16"/>
        <v>0</v>
      </c>
      <c r="J27" s="16">
        <f t="shared" si="16"/>
        <v>0</v>
      </c>
      <c r="K27" s="16">
        <f t="shared" si="16"/>
        <v>0</v>
      </c>
      <c r="L27" s="16">
        <f t="shared" si="16"/>
        <v>0</v>
      </c>
      <c r="M27" s="16">
        <f t="shared" si="16"/>
        <v>0</v>
      </c>
      <c r="N27" s="16">
        <f t="shared" si="13"/>
        <v>0</v>
      </c>
    </row>
    <row r="28" spans="1:14" x14ac:dyDescent="0.25">
      <c r="A28" s="13" t="s">
        <v>64</v>
      </c>
      <c r="B28" s="16">
        <f t="shared" ref="B28:M28" si="17">B21</f>
        <v>236593.8175</v>
      </c>
      <c r="C28" s="16">
        <f t="shared" si="17"/>
        <v>236593.8175</v>
      </c>
      <c r="D28" s="16">
        <f t="shared" si="17"/>
        <v>236593.8175</v>
      </c>
      <c r="E28" s="16">
        <f t="shared" si="17"/>
        <v>236593.8175</v>
      </c>
      <c r="F28" s="16">
        <f t="shared" si="17"/>
        <v>236593.8175</v>
      </c>
      <c r="G28" s="16">
        <f t="shared" si="17"/>
        <v>236593.8175</v>
      </c>
      <c r="H28" s="16">
        <f t="shared" si="17"/>
        <v>236593.8175</v>
      </c>
      <c r="I28" s="16">
        <f t="shared" si="17"/>
        <v>236593.8175</v>
      </c>
      <c r="J28" s="16">
        <f t="shared" si="17"/>
        <v>236593.8175</v>
      </c>
      <c r="K28" s="16">
        <f t="shared" si="17"/>
        <v>236593.8175</v>
      </c>
      <c r="L28" s="16">
        <f t="shared" si="17"/>
        <v>236593.8175</v>
      </c>
      <c r="M28" s="16">
        <f t="shared" si="17"/>
        <v>236593.8175</v>
      </c>
      <c r="N28" s="16">
        <f t="shared" si="13"/>
        <v>2839125.8099999991</v>
      </c>
    </row>
    <row r="29" spans="1:14" x14ac:dyDescent="0.25">
      <c r="A29" s="13" t="s">
        <v>65</v>
      </c>
      <c r="B29" s="16">
        <f t="shared" ref="B29:M29" si="18">SUM(B25:B28)</f>
        <v>580838.8175</v>
      </c>
      <c r="C29" s="16">
        <f t="shared" si="18"/>
        <v>650462.5675</v>
      </c>
      <c r="D29" s="16">
        <f t="shared" si="18"/>
        <v>650462.5675</v>
      </c>
      <c r="E29" s="16">
        <f t="shared" si="18"/>
        <v>650462.5675</v>
      </c>
      <c r="F29" s="16">
        <f t="shared" si="18"/>
        <v>650462.5675</v>
      </c>
      <c r="G29" s="16">
        <f t="shared" si="18"/>
        <v>650462.5675</v>
      </c>
      <c r="H29" s="16">
        <f t="shared" si="18"/>
        <v>650462.5675</v>
      </c>
      <c r="I29" s="16">
        <f t="shared" si="18"/>
        <v>650462.5675</v>
      </c>
      <c r="J29" s="16">
        <f t="shared" si="18"/>
        <v>650462.5675</v>
      </c>
      <c r="K29" s="16">
        <f t="shared" si="18"/>
        <v>650462.5675</v>
      </c>
      <c r="L29" s="16">
        <f t="shared" si="18"/>
        <v>650462.5675</v>
      </c>
      <c r="M29" s="16">
        <f t="shared" si="18"/>
        <v>650462.5675</v>
      </c>
      <c r="N29" s="16">
        <f t="shared" si="13"/>
        <v>7735927.0599999996</v>
      </c>
    </row>
    <row r="30" spans="1:14" x14ac:dyDescent="0.25">
      <c r="A30" s="13" t="s">
        <v>66</v>
      </c>
      <c r="B30" s="16">
        <f t="shared" ref="B30:M30" si="19">B24-B29</f>
        <v>1036.1824999999953</v>
      </c>
      <c r="C30" s="16">
        <f t="shared" si="19"/>
        <v>180787.4325</v>
      </c>
      <c r="D30" s="16">
        <f t="shared" si="19"/>
        <v>180787.4325</v>
      </c>
      <c r="E30" s="16">
        <f t="shared" si="19"/>
        <v>180787.4325</v>
      </c>
      <c r="F30" s="16">
        <f t="shared" si="19"/>
        <v>180787.4325</v>
      </c>
      <c r="G30" s="16">
        <f t="shared" si="19"/>
        <v>180787.4325</v>
      </c>
      <c r="H30" s="16">
        <f t="shared" si="19"/>
        <v>180787.4325</v>
      </c>
      <c r="I30" s="16">
        <f t="shared" si="19"/>
        <v>180787.4325</v>
      </c>
      <c r="J30" s="16">
        <f t="shared" si="19"/>
        <v>180787.4325</v>
      </c>
      <c r="K30" s="16">
        <f t="shared" si="19"/>
        <v>180787.4325</v>
      </c>
      <c r="L30" s="16">
        <f t="shared" si="19"/>
        <v>180787.4325</v>
      </c>
      <c r="M30" s="16">
        <f t="shared" si="19"/>
        <v>180787.4325</v>
      </c>
      <c r="N30" s="16">
        <f t="shared" si="13"/>
        <v>1989697.9400000004</v>
      </c>
    </row>
    <row r="31" spans="1:14" x14ac:dyDescent="0.25">
      <c r="A31" s="13" t="s">
        <v>67</v>
      </c>
      <c r="B31" s="16">
        <f>StartCash+B30</f>
        <v>201036.1825</v>
      </c>
      <c r="C31" s="16">
        <f t="shared" ref="C31:M31" si="20">B31+C30</f>
        <v>381823.61499999999</v>
      </c>
      <c r="D31" s="16">
        <f t="shared" si="20"/>
        <v>562611.04749999999</v>
      </c>
      <c r="E31" s="16">
        <f t="shared" si="20"/>
        <v>743398.48</v>
      </c>
      <c r="F31" s="16">
        <f t="shared" si="20"/>
        <v>924185.91249999998</v>
      </c>
      <c r="G31" s="16">
        <f t="shared" si="20"/>
        <v>1104973.345</v>
      </c>
      <c r="H31" s="16">
        <f t="shared" si="20"/>
        <v>1285760.7774999999</v>
      </c>
      <c r="I31" s="16">
        <f t="shared" si="20"/>
        <v>1466548.21</v>
      </c>
      <c r="J31" s="16">
        <f t="shared" si="20"/>
        <v>1647335.6425000001</v>
      </c>
      <c r="K31" s="16">
        <f t="shared" si="20"/>
        <v>1828123.0750000002</v>
      </c>
      <c r="L31" s="16">
        <f t="shared" si="20"/>
        <v>2008910.5075000003</v>
      </c>
      <c r="M31" s="16">
        <f t="shared" si="20"/>
        <v>2189697.9400000004</v>
      </c>
      <c r="N31" s="16">
        <f t="shared" si="13"/>
        <v>14344404.734999999</v>
      </c>
    </row>
  </sheetData>
  <sheetProtection algorithmName="SHA-512" hashValue="CVE6/qNWXOjH8CEeCOSq14ynNp7GJu7N+ChGZvb233OgUjEeDe9Or/RNbZd9Rlxw9W+tfZlPEZzwVmo5+J0lPw==" saltValue="H3PW68216n6YsxVkW99S9w==" spinCount="100000" sheet="1" objects="1" scenarios="1"/>
  <conditionalFormatting sqref="A2:N31">
    <cfRule type="notContainsErrors" dxfId="2" priority="1">
      <formula>NOT(ISERROR(A2))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40.7109375" customWidth="1"/>
    <col min="2" max="14" width="14.7109375" customWidth="1"/>
  </cols>
  <sheetData>
    <row r="1" spans="1:14" x14ac:dyDescent="0.25">
      <c r="A1" s="1" t="s">
        <v>29</v>
      </c>
      <c r="B1" s="1" t="s">
        <v>30</v>
      </c>
      <c r="C1" s="1" t="s">
        <v>31</v>
      </c>
      <c r="D1" s="1" t="s">
        <v>32</v>
      </c>
      <c r="E1" s="1" t="s">
        <v>33</v>
      </c>
      <c r="F1" s="1" t="s">
        <v>34</v>
      </c>
      <c r="G1" s="1" t="s">
        <v>35</v>
      </c>
      <c r="H1" s="1" t="s">
        <v>36</v>
      </c>
      <c r="I1" s="1" t="s">
        <v>37</v>
      </c>
      <c r="J1" s="1" t="s">
        <v>38</v>
      </c>
      <c r="K1" s="1" t="s">
        <v>39</v>
      </c>
      <c r="L1" s="1" t="s">
        <v>40</v>
      </c>
      <c r="M1" s="1" t="s">
        <v>41</v>
      </c>
      <c r="N1" s="1" t="s">
        <v>42</v>
      </c>
    </row>
    <row r="2" spans="1:14" x14ac:dyDescent="0.25">
      <c r="A2" t="s">
        <v>43</v>
      </c>
    </row>
    <row r="4" spans="1:14" x14ac:dyDescent="0.25">
      <c r="A4" t="s">
        <v>44</v>
      </c>
    </row>
    <row r="5" spans="1:14" x14ac:dyDescent="0.25">
      <c r="A5" t="s">
        <v>45</v>
      </c>
    </row>
    <row r="6" spans="1:14" x14ac:dyDescent="0.25">
      <c r="A6" t="s">
        <v>46</v>
      </c>
    </row>
    <row r="7" spans="1:14" x14ac:dyDescent="0.25">
      <c r="A7" t="s">
        <v>47</v>
      </c>
    </row>
    <row r="8" spans="1:14" x14ac:dyDescent="0.25">
      <c r="A8" t="s">
        <v>48</v>
      </c>
    </row>
    <row r="9" spans="1:14" x14ac:dyDescent="0.25">
      <c r="A9" t="s">
        <v>49</v>
      </c>
    </row>
    <row r="11" spans="1:14" x14ac:dyDescent="0.25">
      <c r="A11" t="s">
        <v>50</v>
      </c>
    </row>
    <row r="12" spans="1:14" x14ac:dyDescent="0.25">
      <c r="A12" t="s">
        <v>51</v>
      </c>
    </row>
    <row r="14" spans="1:14" x14ac:dyDescent="0.25">
      <c r="A14" t="s">
        <v>52</v>
      </c>
    </row>
    <row r="15" spans="1:14" x14ac:dyDescent="0.25">
      <c r="A15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  <row r="31" spans="1:1" x14ac:dyDescent="0.25">
      <c r="A31" t="s">
        <v>67</v>
      </c>
    </row>
  </sheetData>
  <conditionalFormatting sqref="A2:N31">
    <cfRule type="notContainsErrors" dxfId="1" priority="1">
      <formula>NOT(ISERROR(A2))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40.7109375" customWidth="1"/>
    <col min="2" max="14" width="14.7109375" customWidth="1"/>
  </cols>
  <sheetData>
    <row r="1" spans="1:14" x14ac:dyDescent="0.25">
      <c r="A1" s="1" t="s">
        <v>29</v>
      </c>
      <c r="B1" s="1" t="s">
        <v>30</v>
      </c>
      <c r="C1" s="1" t="s">
        <v>31</v>
      </c>
      <c r="D1" s="1" t="s">
        <v>32</v>
      </c>
      <c r="E1" s="1" t="s">
        <v>33</v>
      </c>
      <c r="F1" s="1" t="s">
        <v>34</v>
      </c>
      <c r="G1" s="1" t="s">
        <v>35</v>
      </c>
      <c r="H1" s="1" t="s">
        <v>36</v>
      </c>
      <c r="I1" s="1" t="s">
        <v>37</v>
      </c>
      <c r="J1" s="1" t="s">
        <v>38</v>
      </c>
      <c r="K1" s="1" t="s">
        <v>39</v>
      </c>
      <c r="L1" s="1" t="s">
        <v>40</v>
      </c>
      <c r="M1" s="1" t="s">
        <v>41</v>
      </c>
      <c r="N1" s="1" t="s">
        <v>42</v>
      </c>
    </row>
    <row r="2" spans="1:14" x14ac:dyDescent="0.25">
      <c r="A2" t="s">
        <v>43</v>
      </c>
      <c r="B2" s="2">
        <f>Bütçe!B2-Gerçekleşen!B2</f>
        <v>831250</v>
      </c>
      <c r="C2" s="2">
        <f>Bütçe!C2-Gerçekleşen!C2</f>
        <v>831250</v>
      </c>
      <c r="D2" s="2">
        <f>Bütçe!D2-Gerçekleşen!D2</f>
        <v>831250</v>
      </c>
      <c r="E2" s="2">
        <f>Bütçe!E2-Gerçekleşen!E2</f>
        <v>831250</v>
      </c>
      <c r="F2" s="2">
        <f>Bütçe!F2-Gerçekleşen!F2</f>
        <v>831250</v>
      </c>
      <c r="G2" s="2">
        <f>Bütçe!G2-Gerçekleşen!G2</f>
        <v>831250</v>
      </c>
      <c r="H2" s="2">
        <f>Bütçe!H2-Gerçekleşen!H2</f>
        <v>831250</v>
      </c>
      <c r="I2" s="2">
        <f>Bütçe!I2-Gerçekleşen!I2</f>
        <v>831250</v>
      </c>
      <c r="J2" s="2">
        <f>Bütçe!J2-Gerçekleşen!J2</f>
        <v>831250</v>
      </c>
      <c r="K2" s="2">
        <f>Bütçe!K2-Gerçekleşen!K2</f>
        <v>831250</v>
      </c>
      <c r="L2" s="2">
        <f>Bütçe!L2-Gerçekleşen!L2</f>
        <v>831250</v>
      </c>
      <c r="M2" s="2">
        <f>Bütçe!M2-Gerçekleşen!M2</f>
        <v>831250</v>
      </c>
      <c r="N2" s="2">
        <f>Bütçe!N2-Gerçekleşen!N2</f>
        <v>9975000</v>
      </c>
    </row>
    <row r="3" spans="1:14" x14ac:dyDescent="0.25">
      <c r="B3" s="2">
        <f>Bütçe!B3-Gerçekleşen!B3</f>
        <v>0</v>
      </c>
      <c r="C3" s="2">
        <f>Bütçe!C3-Gerçekleşen!C3</f>
        <v>0</v>
      </c>
      <c r="D3" s="2">
        <f>Bütçe!D3-Gerçekleşen!D3</f>
        <v>0</v>
      </c>
      <c r="E3" s="2">
        <f>Bütçe!E3-Gerçekleşen!E3</f>
        <v>0</v>
      </c>
      <c r="F3" s="2">
        <f>Bütçe!F3-Gerçekleşen!F3</f>
        <v>0</v>
      </c>
      <c r="G3" s="2">
        <f>Bütçe!G3-Gerçekleşen!G3</f>
        <v>0</v>
      </c>
      <c r="H3" s="2">
        <f>Bütçe!H3-Gerçekleşen!H3</f>
        <v>0</v>
      </c>
      <c r="I3" s="2">
        <f>Bütçe!I3-Gerçekleşen!I3</f>
        <v>0</v>
      </c>
      <c r="J3" s="2">
        <f>Bütçe!J3-Gerçekleşen!J3</f>
        <v>0</v>
      </c>
      <c r="K3" s="2">
        <f>Bütçe!K3-Gerçekleşen!K3</f>
        <v>0</v>
      </c>
      <c r="L3" s="2">
        <f>Bütçe!L3-Gerçekleşen!L3</f>
        <v>0</v>
      </c>
      <c r="M3" s="2">
        <f>Bütçe!M3-Gerçekleşen!M3</f>
        <v>0</v>
      </c>
      <c r="N3" s="2">
        <f>Bütçe!N3-Gerçekleşen!N3</f>
        <v>0</v>
      </c>
    </row>
    <row r="4" spans="1:14" x14ac:dyDescent="0.25">
      <c r="A4" t="s">
        <v>44</v>
      </c>
      <c r="B4" s="2">
        <f>Bütçe!B4-Gerçekleşen!B4</f>
        <v>0</v>
      </c>
      <c r="C4" s="2">
        <f>Bütçe!C4-Gerçekleşen!C4</f>
        <v>0</v>
      </c>
      <c r="D4" s="2">
        <f>Bütçe!D4-Gerçekleşen!D4</f>
        <v>0</v>
      </c>
      <c r="E4" s="2">
        <f>Bütçe!E4-Gerçekleşen!E4</f>
        <v>0</v>
      </c>
      <c r="F4" s="2">
        <f>Bütçe!F4-Gerçekleşen!F4</f>
        <v>0</v>
      </c>
      <c r="G4" s="2">
        <f>Bütçe!G4-Gerçekleşen!G4</f>
        <v>0</v>
      </c>
      <c r="H4" s="2">
        <f>Bütçe!H4-Gerçekleşen!H4</f>
        <v>0</v>
      </c>
      <c r="I4" s="2">
        <f>Bütçe!I4-Gerçekleşen!I4</f>
        <v>0</v>
      </c>
      <c r="J4" s="2">
        <f>Bütçe!J4-Gerçekleşen!J4</f>
        <v>0</v>
      </c>
      <c r="K4" s="2">
        <f>Bütçe!K4-Gerçekleşen!K4</f>
        <v>0</v>
      </c>
      <c r="L4" s="2">
        <f>Bütçe!L4-Gerçekleşen!L4</f>
        <v>0</v>
      </c>
      <c r="M4" s="2">
        <f>Bütçe!M4-Gerçekleşen!M4</f>
        <v>0</v>
      </c>
      <c r="N4" s="2">
        <f>Bütçe!N4-Gerçekleşen!N4</f>
        <v>0</v>
      </c>
    </row>
    <row r="5" spans="1:14" x14ac:dyDescent="0.25">
      <c r="A5" t="s">
        <v>45</v>
      </c>
      <c r="B5" s="2">
        <f>Bütçe!B5-Gerçekleşen!B5</f>
        <v>262500</v>
      </c>
      <c r="C5" s="2">
        <f>Bütçe!C5-Gerçekleşen!C5</f>
        <v>262500</v>
      </c>
      <c r="D5" s="2">
        <f>Bütçe!D5-Gerçekleşen!D5</f>
        <v>262500</v>
      </c>
      <c r="E5" s="2">
        <f>Bütçe!E5-Gerçekleşen!E5</f>
        <v>262500</v>
      </c>
      <c r="F5" s="2">
        <f>Bütçe!F5-Gerçekleşen!F5</f>
        <v>262500</v>
      </c>
      <c r="G5" s="2">
        <f>Bütçe!G5-Gerçekleşen!G5</f>
        <v>262500</v>
      </c>
      <c r="H5" s="2">
        <f>Bütçe!H5-Gerçekleşen!H5</f>
        <v>262500</v>
      </c>
      <c r="I5" s="2">
        <f>Bütçe!I5-Gerçekleşen!I5</f>
        <v>262500</v>
      </c>
      <c r="J5" s="2">
        <f>Bütçe!J5-Gerçekleşen!J5</f>
        <v>262500</v>
      </c>
      <c r="K5" s="2">
        <f>Bütçe!K5-Gerçekleşen!K5</f>
        <v>262500</v>
      </c>
      <c r="L5" s="2">
        <f>Bütçe!L5-Gerçekleşen!L5</f>
        <v>262500</v>
      </c>
      <c r="M5" s="2">
        <f>Bütçe!M5-Gerçekleşen!M5</f>
        <v>262500</v>
      </c>
      <c r="N5" s="2">
        <f>Bütçe!N5-Gerçekleşen!N5</f>
        <v>3150000</v>
      </c>
    </row>
    <row r="6" spans="1:14" x14ac:dyDescent="0.25">
      <c r="A6" t="s">
        <v>46</v>
      </c>
      <c r="B6" s="2">
        <f>Bütçe!B6-Gerçekleşen!B6</f>
        <v>24937.5</v>
      </c>
      <c r="C6" s="2">
        <f>Bütçe!C6-Gerçekleşen!C6</f>
        <v>24937.5</v>
      </c>
      <c r="D6" s="2">
        <f>Bütçe!D6-Gerçekleşen!D6</f>
        <v>24937.5</v>
      </c>
      <c r="E6" s="2">
        <f>Bütçe!E6-Gerçekleşen!E6</f>
        <v>24937.5</v>
      </c>
      <c r="F6" s="2">
        <f>Bütçe!F6-Gerçekleşen!F6</f>
        <v>24937.5</v>
      </c>
      <c r="G6" s="2">
        <f>Bütçe!G6-Gerçekleşen!G6</f>
        <v>24937.5</v>
      </c>
      <c r="H6" s="2">
        <f>Bütçe!H6-Gerçekleşen!H6</f>
        <v>24937.5</v>
      </c>
      <c r="I6" s="2">
        <f>Bütçe!I6-Gerçekleşen!I6</f>
        <v>24937.5</v>
      </c>
      <c r="J6" s="2">
        <f>Bütçe!J6-Gerçekleşen!J6</f>
        <v>24937.5</v>
      </c>
      <c r="K6" s="2">
        <f>Bütçe!K6-Gerçekleşen!K6</f>
        <v>24937.5</v>
      </c>
      <c r="L6" s="2">
        <f>Bütçe!L6-Gerçekleşen!L6</f>
        <v>24937.5</v>
      </c>
      <c r="M6" s="2">
        <f>Bütçe!M6-Gerçekleşen!M6</f>
        <v>24937.5</v>
      </c>
      <c r="N6" s="2">
        <f>Bütçe!N6-Gerçekleşen!N6</f>
        <v>299250</v>
      </c>
    </row>
    <row r="7" spans="1:14" x14ac:dyDescent="0.25">
      <c r="A7" t="s">
        <v>47</v>
      </c>
      <c r="B7" s="2">
        <f>Bütçe!B7-Gerçekleşen!B7</f>
        <v>41562.5</v>
      </c>
      <c r="C7" s="2">
        <f>Bütçe!C7-Gerçekleşen!C7</f>
        <v>41562.5</v>
      </c>
      <c r="D7" s="2">
        <f>Bütçe!D7-Gerçekleşen!D7</f>
        <v>41562.5</v>
      </c>
      <c r="E7" s="2">
        <f>Bütçe!E7-Gerçekleşen!E7</f>
        <v>41562.5</v>
      </c>
      <c r="F7" s="2">
        <f>Bütçe!F7-Gerçekleşen!F7</f>
        <v>41562.5</v>
      </c>
      <c r="G7" s="2">
        <f>Bütçe!G7-Gerçekleşen!G7</f>
        <v>41562.5</v>
      </c>
      <c r="H7" s="2">
        <f>Bütçe!H7-Gerçekleşen!H7</f>
        <v>41562.5</v>
      </c>
      <c r="I7" s="2">
        <f>Bütçe!I7-Gerçekleşen!I7</f>
        <v>41562.5</v>
      </c>
      <c r="J7" s="2">
        <f>Bütçe!J7-Gerçekleşen!J7</f>
        <v>41562.5</v>
      </c>
      <c r="K7" s="2">
        <f>Bütçe!K7-Gerçekleşen!K7</f>
        <v>41562.5</v>
      </c>
      <c r="L7" s="2">
        <f>Bütçe!L7-Gerçekleşen!L7</f>
        <v>41562.5</v>
      </c>
      <c r="M7" s="2">
        <f>Bütçe!M7-Gerçekleşen!M7</f>
        <v>41562.5</v>
      </c>
      <c r="N7" s="2">
        <f>Bütçe!N7-Gerçekleşen!N7</f>
        <v>498750</v>
      </c>
    </row>
    <row r="8" spans="1:14" x14ac:dyDescent="0.25">
      <c r="A8" t="s">
        <v>48</v>
      </c>
      <c r="B8" s="2">
        <f>Bütçe!B8-Gerçekleşen!B8</f>
        <v>19118.75</v>
      </c>
      <c r="C8" s="2">
        <f>Bütçe!C8-Gerçekleşen!C8</f>
        <v>19118.75</v>
      </c>
      <c r="D8" s="2">
        <f>Bütçe!D8-Gerçekleşen!D8</f>
        <v>19118.75</v>
      </c>
      <c r="E8" s="2">
        <f>Bütçe!E8-Gerçekleşen!E8</f>
        <v>19118.75</v>
      </c>
      <c r="F8" s="2">
        <f>Bütçe!F8-Gerçekleşen!F8</f>
        <v>19118.75</v>
      </c>
      <c r="G8" s="2">
        <f>Bütçe!G8-Gerçekleşen!G8</f>
        <v>19118.75</v>
      </c>
      <c r="H8" s="2">
        <f>Bütçe!H8-Gerçekleşen!H8</f>
        <v>19118.75</v>
      </c>
      <c r="I8" s="2">
        <f>Bütçe!I8-Gerçekleşen!I8</f>
        <v>19118.75</v>
      </c>
      <c r="J8" s="2">
        <f>Bütçe!J8-Gerçekleşen!J8</f>
        <v>19118.75</v>
      </c>
      <c r="K8" s="2">
        <f>Bütçe!K8-Gerçekleşen!K8</f>
        <v>19118.75</v>
      </c>
      <c r="L8" s="2">
        <f>Bütçe!L8-Gerçekleşen!L8</f>
        <v>19118.75</v>
      </c>
      <c r="M8" s="2">
        <f>Bütçe!M8-Gerçekleşen!M8</f>
        <v>19118.75</v>
      </c>
      <c r="N8" s="2">
        <f>Bütçe!N8-Gerçekleşen!N8</f>
        <v>229425</v>
      </c>
    </row>
    <row r="9" spans="1:14" x14ac:dyDescent="0.25">
      <c r="A9" t="s">
        <v>49</v>
      </c>
      <c r="B9" s="2">
        <f>Bütçe!B9-Gerçekleşen!B9</f>
        <v>348118.75</v>
      </c>
      <c r="C9" s="2">
        <f>Bütçe!C9-Gerçekleşen!C9</f>
        <v>348118.75</v>
      </c>
      <c r="D9" s="2">
        <f>Bütçe!D9-Gerçekleşen!D9</f>
        <v>348118.75</v>
      </c>
      <c r="E9" s="2">
        <f>Bütçe!E9-Gerçekleşen!E9</f>
        <v>348118.75</v>
      </c>
      <c r="F9" s="2">
        <f>Bütçe!F9-Gerçekleşen!F9</f>
        <v>348118.75</v>
      </c>
      <c r="G9" s="2">
        <f>Bütçe!G9-Gerçekleşen!G9</f>
        <v>348118.75</v>
      </c>
      <c r="H9" s="2">
        <f>Bütçe!H9-Gerçekleşen!H9</f>
        <v>348118.75</v>
      </c>
      <c r="I9" s="2">
        <f>Bütçe!I9-Gerçekleşen!I9</f>
        <v>348118.75</v>
      </c>
      <c r="J9" s="2">
        <f>Bütçe!J9-Gerçekleşen!J9</f>
        <v>348118.75</v>
      </c>
      <c r="K9" s="2">
        <f>Bütçe!K9-Gerçekleşen!K9</f>
        <v>348118.75</v>
      </c>
      <c r="L9" s="2">
        <f>Bütçe!L9-Gerçekleşen!L9</f>
        <v>348118.75</v>
      </c>
      <c r="M9" s="2">
        <f>Bütçe!M9-Gerçekleşen!M9</f>
        <v>348118.75</v>
      </c>
      <c r="N9" s="2">
        <f>Bütçe!N9-Gerçekleşen!N9</f>
        <v>4177425</v>
      </c>
    </row>
    <row r="10" spans="1:14" x14ac:dyDescent="0.25">
      <c r="B10" s="2">
        <f>Bütçe!B10-Gerçekleşen!B10</f>
        <v>0</v>
      </c>
      <c r="C10" s="2">
        <f>Bütçe!C10-Gerçekleşen!C10</f>
        <v>0</v>
      </c>
      <c r="D10" s="2">
        <f>Bütçe!D10-Gerçekleşen!D10</f>
        <v>0</v>
      </c>
      <c r="E10" s="2">
        <f>Bütçe!E10-Gerçekleşen!E10</f>
        <v>0</v>
      </c>
      <c r="F10" s="2">
        <f>Bütçe!F10-Gerçekleşen!F10</f>
        <v>0</v>
      </c>
      <c r="G10" s="2">
        <f>Bütçe!G10-Gerçekleşen!G10</f>
        <v>0</v>
      </c>
      <c r="H10" s="2">
        <f>Bütçe!H10-Gerçekleşen!H10</f>
        <v>0</v>
      </c>
      <c r="I10" s="2">
        <f>Bütçe!I10-Gerçekleşen!I10</f>
        <v>0</v>
      </c>
      <c r="J10" s="2">
        <f>Bütçe!J10-Gerçekleşen!J10</f>
        <v>0</v>
      </c>
      <c r="K10" s="2">
        <f>Bütçe!K10-Gerçekleşen!K10</f>
        <v>0</v>
      </c>
      <c r="L10" s="2">
        <f>Bütçe!L10-Gerçekleşen!L10</f>
        <v>0</v>
      </c>
      <c r="M10" s="2">
        <f>Bütçe!M10-Gerçekleşen!M10</f>
        <v>0</v>
      </c>
      <c r="N10" s="2">
        <f>Bütçe!N10-Gerçekleşen!N10</f>
        <v>0</v>
      </c>
    </row>
    <row r="11" spans="1:14" x14ac:dyDescent="0.25">
      <c r="A11" t="s">
        <v>50</v>
      </c>
      <c r="B11" s="2">
        <f>Bütçe!B11-Gerçekleşen!B11</f>
        <v>0</v>
      </c>
      <c r="C11" s="2">
        <f>Bütçe!C11-Gerçekleşen!C11</f>
        <v>0</v>
      </c>
      <c r="D11" s="2">
        <f>Bütçe!D11-Gerçekleşen!D11</f>
        <v>0</v>
      </c>
      <c r="E11" s="2">
        <f>Bütçe!E11-Gerçekleşen!E11</f>
        <v>0</v>
      </c>
      <c r="F11" s="2">
        <f>Bütçe!F11-Gerçekleşen!F11</f>
        <v>0</v>
      </c>
      <c r="G11" s="2">
        <f>Bütçe!G11-Gerçekleşen!G11</f>
        <v>0</v>
      </c>
      <c r="H11" s="2">
        <f>Bütçe!H11-Gerçekleşen!H11</f>
        <v>0</v>
      </c>
      <c r="I11" s="2">
        <f>Bütçe!I11-Gerçekleşen!I11</f>
        <v>0</v>
      </c>
      <c r="J11" s="2">
        <f>Bütçe!J11-Gerçekleşen!J11</f>
        <v>0</v>
      </c>
      <c r="K11" s="2">
        <f>Bütçe!K11-Gerçekleşen!K11</f>
        <v>0</v>
      </c>
      <c r="L11" s="2">
        <f>Bütçe!L11-Gerçekleşen!L11</f>
        <v>0</v>
      </c>
      <c r="M11" s="2">
        <f>Bütçe!M11-Gerçekleşen!M11</f>
        <v>0</v>
      </c>
      <c r="N11" s="2">
        <f>Bütçe!N11-Gerçekleşen!N11</f>
        <v>0</v>
      </c>
    </row>
    <row r="12" spans="1:14" x14ac:dyDescent="0.25">
      <c r="A12" t="s">
        <v>51</v>
      </c>
      <c r="B12" s="2">
        <f>Bütçe!B12-Gerçekleşen!B12</f>
        <v>65750</v>
      </c>
      <c r="C12" s="2">
        <f>Bütçe!C12-Gerçekleşen!C12</f>
        <v>65750</v>
      </c>
      <c r="D12" s="2">
        <f>Bütçe!D12-Gerçekleşen!D12</f>
        <v>65750</v>
      </c>
      <c r="E12" s="2">
        <f>Bütçe!E12-Gerçekleşen!E12</f>
        <v>65750</v>
      </c>
      <c r="F12" s="2">
        <f>Bütçe!F12-Gerçekleşen!F12</f>
        <v>65750</v>
      </c>
      <c r="G12" s="2">
        <f>Bütçe!G12-Gerçekleşen!G12</f>
        <v>65750</v>
      </c>
      <c r="H12" s="2">
        <f>Bütçe!H12-Gerçekleşen!H12</f>
        <v>65750</v>
      </c>
      <c r="I12" s="2">
        <f>Bütçe!I12-Gerçekleşen!I12</f>
        <v>65750</v>
      </c>
      <c r="J12" s="2">
        <f>Bütçe!J12-Gerçekleşen!J12</f>
        <v>65750</v>
      </c>
      <c r="K12" s="2">
        <f>Bütçe!K12-Gerçekleşen!K12</f>
        <v>65750</v>
      </c>
      <c r="L12" s="2">
        <f>Bütçe!L12-Gerçekleşen!L12</f>
        <v>65750</v>
      </c>
      <c r="M12" s="2">
        <f>Bütçe!M12-Gerçekleşen!M12</f>
        <v>65750</v>
      </c>
      <c r="N12" s="2">
        <f>Bütçe!N12-Gerçekleşen!N12</f>
        <v>789000</v>
      </c>
    </row>
    <row r="13" spans="1:14" x14ac:dyDescent="0.25">
      <c r="B13" s="2">
        <f>Bütçe!B13-Gerçekleşen!B13</f>
        <v>0</v>
      </c>
      <c r="C13" s="2">
        <f>Bütçe!C13-Gerçekleşen!C13</f>
        <v>0</v>
      </c>
      <c r="D13" s="2">
        <f>Bütçe!D13-Gerçekleşen!D13</f>
        <v>0</v>
      </c>
      <c r="E13" s="2">
        <f>Bütçe!E13-Gerçekleşen!E13</f>
        <v>0</v>
      </c>
      <c r="F13" s="2">
        <f>Bütçe!F13-Gerçekleşen!F13</f>
        <v>0</v>
      </c>
      <c r="G13" s="2">
        <f>Bütçe!G13-Gerçekleşen!G13</f>
        <v>0</v>
      </c>
      <c r="H13" s="2">
        <f>Bütçe!H13-Gerçekleşen!H13</f>
        <v>0</v>
      </c>
      <c r="I13" s="2">
        <f>Bütçe!I13-Gerçekleşen!I13</f>
        <v>0</v>
      </c>
      <c r="J13" s="2">
        <f>Bütçe!J13-Gerçekleşen!J13</f>
        <v>0</v>
      </c>
      <c r="K13" s="2">
        <f>Bütçe!K13-Gerçekleşen!K13</f>
        <v>0</v>
      </c>
      <c r="L13" s="2">
        <f>Bütçe!L13-Gerçekleşen!L13</f>
        <v>0</v>
      </c>
      <c r="M13" s="2">
        <f>Bütçe!M13-Gerçekleşen!M13</f>
        <v>0</v>
      </c>
      <c r="N13" s="2">
        <f>Bütçe!N13-Gerçekleşen!N13</f>
        <v>0</v>
      </c>
    </row>
    <row r="14" spans="1:14" x14ac:dyDescent="0.25">
      <c r="A14" t="s">
        <v>52</v>
      </c>
      <c r="B14" s="2">
        <f>Bütçe!B14-Gerçekleşen!B14</f>
        <v>0</v>
      </c>
      <c r="C14" s="2">
        <f>Bütçe!C14-Gerçekleşen!C14</f>
        <v>0</v>
      </c>
      <c r="D14" s="2">
        <f>Bütçe!D14-Gerçekleşen!D14</f>
        <v>0</v>
      </c>
      <c r="E14" s="2">
        <f>Bütçe!E14-Gerçekleşen!E14</f>
        <v>0</v>
      </c>
      <c r="F14" s="2">
        <f>Bütçe!F14-Gerçekleşen!F14</f>
        <v>0</v>
      </c>
      <c r="G14" s="2">
        <f>Bütçe!G14-Gerçekleşen!G14</f>
        <v>0</v>
      </c>
      <c r="H14" s="2">
        <f>Bütçe!H14-Gerçekleşen!H14</f>
        <v>0</v>
      </c>
      <c r="I14" s="2">
        <f>Bütçe!I14-Gerçekleşen!I14</f>
        <v>0</v>
      </c>
      <c r="J14" s="2">
        <f>Bütçe!J14-Gerçekleşen!J14</f>
        <v>0</v>
      </c>
      <c r="K14" s="2">
        <f>Bütçe!K14-Gerçekleşen!K14</f>
        <v>0</v>
      </c>
      <c r="L14" s="2">
        <f>Bütçe!L14-Gerçekleşen!L14</f>
        <v>0</v>
      </c>
      <c r="M14" s="2">
        <f>Bütçe!M14-Gerçekleşen!M14</f>
        <v>0</v>
      </c>
      <c r="N14" s="2">
        <f>Bütçe!N14-Gerçekleşen!N14</f>
        <v>0</v>
      </c>
    </row>
    <row r="15" spans="1:14" x14ac:dyDescent="0.25">
      <c r="A15" t="s">
        <v>53</v>
      </c>
      <c r="B15" s="2">
        <f>Bütçe!B15-Gerçekleşen!B15</f>
        <v>417381.25</v>
      </c>
      <c r="C15" s="2">
        <f>Bütçe!C15-Gerçekleşen!C15</f>
        <v>417381.25</v>
      </c>
      <c r="D15" s="2">
        <f>Bütçe!D15-Gerçekleşen!D15</f>
        <v>417381.25</v>
      </c>
      <c r="E15" s="2">
        <f>Bütçe!E15-Gerçekleşen!E15</f>
        <v>417381.25</v>
      </c>
      <c r="F15" s="2">
        <f>Bütçe!F15-Gerçekleşen!F15</f>
        <v>417381.25</v>
      </c>
      <c r="G15" s="2">
        <f>Bütçe!G15-Gerçekleşen!G15</f>
        <v>417381.25</v>
      </c>
      <c r="H15" s="2">
        <f>Bütçe!H15-Gerçekleşen!H15</f>
        <v>417381.25</v>
      </c>
      <c r="I15" s="2">
        <f>Bütçe!I15-Gerçekleşen!I15</f>
        <v>417381.25</v>
      </c>
      <c r="J15" s="2">
        <f>Bütçe!J15-Gerçekleşen!J15</f>
        <v>417381.25</v>
      </c>
      <c r="K15" s="2">
        <f>Bütçe!K15-Gerçekleşen!K15</f>
        <v>417381.25</v>
      </c>
      <c r="L15" s="2">
        <f>Bütçe!L15-Gerçekleşen!L15</f>
        <v>417381.25</v>
      </c>
      <c r="M15" s="2">
        <f>Bütçe!M15-Gerçekleşen!M15</f>
        <v>417381.25</v>
      </c>
      <c r="N15" s="2">
        <f>Bütçe!N15-Gerçekleşen!N15</f>
        <v>5008575</v>
      </c>
    </row>
    <row r="16" spans="1:14" x14ac:dyDescent="0.25">
      <c r="B16" s="2">
        <f>Bütçe!B16-Gerçekleşen!B16</f>
        <v>0</v>
      </c>
      <c r="C16" s="2">
        <f>Bütçe!C16-Gerçekleşen!C16</f>
        <v>0</v>
      </c>
      <c r="D16" s="2">
        <f>Bütçe!D16-Gerçekleşen!D16</f>
        <v>0</v>
      </c>
      <c r="E16" s="2">
        <f>Bütçe!E16-Gerçekleşen!E16</f>
        <v>0</v>
      </c>
      <c r="F16" s="2">
        <f>Bütçe!F16-Gerçekleşen!F16</f>
        <v>0</v>
      </c>
      <c r="G16" s="2">
        <f>Bütçe!G16-Gerçekleşen!G16</f>
        <v>0</v>
      </c>
      <c r="H16" s="2">
        <f>Bütçe!H16-Gerçekleşen!H16</f>
        <v>0</v>
      </c>
      <c r="I16" s="2">
        <f>Bütçe!I16-Gerçekleşen!I16</f>
        <v>0</v>
      </c>
      <c r="J16" s="2">
        <f>Bütçe!J16-Gerçekleşen!J16</f>
        <v>0</v>
      </c>
      <c r="K16" s="2">
        <f>Bütçe!K16-Gerçekleşen!K16</f>
        <v>0</v>
      </c>
      <c r="L16" s="2">
        <f>Bütçe!L16-Gerçekleşen!L16</f>
        <v>0</v>
      </c>
      <c r="M16" s="2">
        <f>Bütçe!M16-Gerçekleşen!M16</f>
        <v>0</v>
      </c>
      <c r="N16" s="2">
        <f>Bütçe!N16-Gerçekleşen!N16</f>
        <v>0</v>
      </c>
    </row>
    <row r="17" spans="1:14" x14ac:dyDescent="0.25">
      <c r="A17" t="s">
        <v>54</v>
      </c>
      <c r="B17" s="2">
        <f>Bütçe!B17-Gerçekleşen!B17</f>
        <v>0</v>
      </c>
      <c r="C17" s="2">
        <f>Bütçe!C17-Gerçekleşen!C17</f>
        <v>0</v>
      </c>
      <c r="D17" s="2">
        <f>Bütçe!D17-Gerçekleşen!D17</f>
        <v>0</v>
      </c>
      <c r="E17" s="2">
        <f>Bütçe!E17-Gerçekleşen!E17</f>
        <v>0</v>
      </c>
      <c r="F17" s="2">
        <f>Bütçe!F17-Gerçekleşen!F17</f>
        <v>0</v>
      </c>
      <c r="G17" s="2">
        <f>Bütçe!G17-Gerçekleşen!G17</f>
        <v>0</v>
      </c>
      <c r="H17" s="2">
        <f>Bütçe!H17-Gerçekleşen!H17</f>
        <v>0</v>
      </c>
      <c r="I17" s="2">
        <f>Bütçe!I17-Gerçekleşen!I17</f>
        <v>0</v>
      </c>
      <c r="J17" s="2">
        <f>Bütçe!J17-Gerçekleşen!J17</f>
        <v>0</v>
      </c>
      <c r="K17" s="2">
        <f>Bütçe!K17-Gerçekleşen!K17</f>
        <v>0</v>
      </c>
      <c r="L17" s="2">
        <f>Bütçe!L17-Gerçekleşen!L17</f>
        <v>0</v>
      </c>
      <c r="M17" s="2">
        <f>Bütçe!M17-Gerçekleşen!M17</f>
        <v>0</v>
      </c>
      <c r="N17" s="2">
        <f>Bütçe!N17-Gerçekleşen!N17</f>
        <v>0</v>
      </c>
    </row>
    <row r="18" spans="1:14" x14ac:dyDescent="0.25">
      <c r="A18" t="s">
        <v>55</v>
      </c>
      <c r="B18" s="2">
        <f>Bütçe!B18-Gerçekleşen!B18</f>
        <v>62607.1875</v>
      </c>
      <c r="C18" s="2">
        <f>Bütçe!C18-Gerçekleşen!C18</f>
        <v>62607.1875</v>
      </c>
      <c r="D18" s="2">
        <f>Bütçe!D18-Gerçekleşen!D18</f>
        <v>62607.1875</v>
      </c>
      <c r="E18" s="2">
        <f>Bütçe!E18-Gerçekleşen!E18</f>
        <v>62607.1875</v>
      </c>
      <c r="F18" s="2">
        <f>Bütçe!F18-Gerçekleşen!F18</f>
        <v>62607.1875</v>
      </c>
      <c r="G18" s="2">
        <f>Bütçe!G18-Gerçekleşen!G18</f>
        <v>62607.1875</v>
      </c>
      <c r="H18" s="2">
        <f>Bütçe!H18-Gerçekleşen!H18</f>
        <v>62607.1875</v>
      </c>
      <c r="I18" s="2">
        <f>Bütçe!I18-Gerçekleşen!I18</f>
        <v>62607.1875</v>
      </c>
      <c r="J18" s="2">
        <f>Bütçe!J18-Gerçekleşen!J18</f>
        <v>62607.1875</v>
      </c>
      <c r="K18" s="2">
        <f>Bütçe!K18-Gerçekleşen!K18</f>
        <v>62607.1875</v>
      </c>
      <c r="L18" s="2">
        <f>Bütçe!L18-Gerçekleşen!L18</f>
        <v>62607.1875</v>
      </c>
      <c r="M18" s="2">
        <f>Bütçe!M18-Gerçekleşen!M18</f>
        <v>62607.1875</v>
      </c>
      <c r="N18" s="2">
        <f>Bütçe!N18-Gerçekleşen!N18</f>
        <v>751286.25</v>
      </c>
    </row>
    <row r="19" spans="1:14" x14ac:dyDescent="0.25">
      <c r="A19" t="s">
        <v>56</v>
      </c>
      <c r="B19" s="2">
        <f>Bütçe!B19-Gerçekleşen!B19</f>
        <v>166250</v>
      </c>
      <c r="C19" s="2">
        <f>Bütçe!C19-Gerçekleşen!C19</f>
        <v>166250</v>
      </c>
      <c r="D19" s="2">
        <f>Bütçe!D19-Gerçekleşen!D19</f>
        <v>166250</v>
      </c>
      <c r="E19" s="2">
        <f>Bütçe!E19-Gerçekleşen!E19</f>
        <v>166250</v>
      </c>
      <c r="F19" s="2">
        <f>Bütçe!F19-Gerçekleşen!F19</f>
        <v>166250</v>
      </c>
      <c r="G19" s="2">
        <f>Bütçe!G19-Gerçekleşen!G19</f>
        <v>166250</v>
      </c>
      <c r="H19" s="2">
        <f>Bütçe!H19-Gerçekleşen!H19</f>
        <v>166250</v>
      </c>
      <c r="I19" s="2">
        <f>Bütçe!I19-Gerçekleşen!I19</f>
        <v>166250</v>
      </c>
      <c r="J19" s="2">
        <f>Bütçe!J19-Gerçekleşen!J19</f>
        <v>166250</v>
      </c>
      <c r="K19" s="2">
        <f>Bütçe!K19-Gerçekleşen!K19</f>
        <v>166250</v>
      </c>
      <c r="L19" s="2">
        <f>Bütçe!L19-Gerçekleşen!L19</f>
        <v>166250</v>
      </c>
      <c r="M19" s="2">
        <f>Bütçe!M19-Gerçekleşen!M19</f>
        <v>166250</v>
      </c>
      <c r="N19" s="2">
        <f>Bütçe!N19-Gerçekleşen!N19</f>
        <v>1995000</v>
      </c>
    </row>
    <row r="20" spans="1:14" x14ac:dyDescent="0.25">
      <c r="A20" t="s">
        <v>57</v>
      </c>
      <c r="B20" s="2">
        <f>Bütçe!B20-Gerçekleşen!B20</f>
        <v>7736.63</v>
      </c>
      <c r="C20" s="2">
        <f>Bütçe!C20-Gerçekleşen!C20</f>
        <v>7736.63</v>
      </c>
      <c r="D20" s="2">
        <f>Bütçe!D20-Gerçekleşen!D20</f>
        <v>7736.63</v>
      </c>
      <c r="E20" s="2">
        <f>Bütçe!E20-Gerçekleşen!E20</f>
        <v>7736.63</v>
      </c>
      <c r="F20" s="2">
        <f>Bütçe!F20-Gerçekleşen!F20</f>
        <v>7736.63</v>
      </c>
      <c r="G20" s="2">
        <f>Bütçe!G20-Gerçekleşen!G20</f>
        <v>7736.63</v>
      </c>
      <c r="H20" s="2">
        <f>Bütçe!H20-Gerçekleşen!H20</f>
        <v>7736.63</v>
      </c>
      <c r="I20" s="2">
        <f>Bütçe!I20-Gerçekleşen!I20</f>
        <v>7736.63</v>
      </c>
      <c r="J20" s="2">
        <f>Bütçe!J20-Gerçekleşen!J20</f>
        <v>7736.63</v>
      </c>
      <c r="K20" s="2">
        <f>Bütçe!K20-Gerçekleşen!K20</f>
        <v>7736.63</v>
      </c>
      <c r="L20" s="2">
        <f>Bütçe!L20-Gerçekleşen!L20</f>
        <v>7736.63</v>
      </c>
      <c r="M20" s="2">
        <f>Bütçe!M20-Gerçekleşen!M20</f>
        <v>7736.63</v>
      </c>
      <c r="N20" s="2">
        <f>Bütçe!N20-Gerçekleşen!N20</f>
        <v>92839.560000000012</v>
      </c>
    </row>
    <row r="21" spans="1:14" x14ac:dyDescent="0.25">
      <c r="A21" t="s">
        <v>58</v>
      </c>
      <c r="B21" s="2">
        <f>Bütçe!B21-Gerçekleşen!B21</f>
        <v>236593.8175</v>
      </c>
      <c r="C21" s="2">
        <f>Bütçe!C21-Gerçekleşen!C21</f>
        <v>236593.8175</v>
      </c>
      <c r="D21" s="2">
        <f>Bütçe!D21-Gerçekleşen!D21</f>
        <v>236593.8175</v>
      </c>
      <c r="E21" s="2">
        <f>Bütçe!E21-Gerçekleşen!E21</f>
        <v>236593.8175</v>
      </c>
      <c r="F21" s="2">
        <f>Bütçe!F21-Gerçekleşen!F21</f>
        <v>236593.8175</v>
      </c>
      <c r="G21" s="2">
        <f>Bütçe!G21-Gerçekleşen!G21</f>
        <v>236593.8175</v>
      </c>
      <c r="H21" s="2">
        <f>Bütçe!H21-Gerçekleşen!H21</f>
        <v>236593.8175</v>
      </c>
      <c r="I21" s="2">
        <f>Bütçe!I21-Gerçekleşen!I21</f>
        <v>236593.8175</v>
      </c>
      <c r="J21" s="2">
        <f>Bütçe!J21-Gerçekleşen!J21</f>
        <v>236593.8175</v>
      </c>
      <c r="K21" s="2">
        <f>Bütçe!K21-Gerçekleşen!K21</f>
        <v>236593.8175</v>
      </c>
      <c r="L21" s="2">
        <f>Bütçe!L21-Gerçekleşen!L21</f>
        <v>236593.8175</v>
      </c>
      <c r="M21" s="2">
        <f>Bütçe!M21-Gerçekleşen!M21</f>
        <v>236593.8175</v>
      </c>
      <c r="N21" s="2">
        <f>Bütçe!N21-Gerçekleşen!N21</f>
        <v>2839125.8099999991</v>
      </c>
    </row>
    <row r="22" spans="1:14" x14ac:dyDescent="0.25">
      <c r="B22" s="2">
        <f>Bütçe!B22-Gerçekleşen!B22</f>
        <v>0</v>
      </c>
      <c r="C22" s="2">
        <f>Bütçe!C22-Gerçekleşen!C22</f>
        <v>0</v>
      </c>
      <c r="D22" s="2">
        <f>Bütçe!D22-Gerçekleşen!D22</f>
        <v>0</v>
      </c>
      <c r="E22" s="2">
        <f>Bütçe!E22-Gerçekleşen!E22</f>
        <v>0</v>
      </c>
      <c r="F22" s="2">
        <f>Bütçe!F22-Gerçekleşen!F22</f>
        <v>0</v>
      </c>
      <c r="G22" s="2">
        <f>Bütçe!G22-Gerçekleşen!G22</f>
        <v>0</v>
      </c>
      <c r="H22" s="2">
        <f>Bütçe!H22-Gerçekleşen!H22</f>
        <v>0</v>
      </c>
      <c r="I22" s="2">
        <f>Bütçe!I22-Gerçekleşen!I22</f>
        <v>0</v>
      </c>
      <c r="J22" s="2">
        <f>Bütçe!J22-Gerçekleşen!J22</f>
        <v>0</v>
      </c>
      <c r="K22" s="2">
        <f>Bütçe!K22-Gerçekleşen!K22</f>
        <v>0</v>
      </c>
      <c r="L22" s="2">
        <f>Bütçe!L22-Gerçekleşen!L22</f>
        <v>0</v>
      </c>
      <c r="M22" s="2">
        <f>Bütçe!M22-Gerçekleşen!M22</f>
        <v>0</v>
      </c>
      <c r="N22" s="2">
        <f>Bütçe!N22-Gerçekleşen!N22</f>
        <v>0</v>
      </c>
    </row>
    <row r="23" spans="1:14" x14ac:dyDescent="0.25">
      <c r="A23" t="s">
        <v>59</v>
      </c>
      <c r="B23" s="2">
        <f>Bütçe!B23-Gerçekleşen!B23</f>
        <v>0</v>
      </c>
      <c r="C23" s="2">
        <f>Bütçe!C23-Gerçekleşen!C23</f>
        <v>0</v>
      </c>
      <c r="D23" s="2">
        <f>Bütçe!D23-Gerçekleşen!D23</f>
        <v>0</v>
      </c>
      <c r="E23" s="2">
        <f>Bütçe!E23-Gerçekleşen!E23</f>
        <v>0</v>
      </c>
      <c r="F23" s="2">
        <f>Bütçe!F23-Gerçekleşen!F23</f>
        <v>0</v>
      </c>
      <c r="G23" s="2">
        <f>Bütçe!G23-Gerçekleşen!G23</f>
        <v>0</v>
      </c>
      <c r="H23" s="2">
        <f>Bütçe!H23-Gerçekleşen!H23</f>
        <v>0</v>
      </c>
      <c r="I23" s="2">
        <f>Bütçe!I23-Gerçekleşen!I23</f>
        <v>0</v>
      </c>
      <c r="J23" s="2">
        <f>Bütçe!J23-Gerçekleşen!J23</f>
        <v>0</v>
      </c>
      <c r="K23" s="2">
        <f>Bütçe!K23-Gerçekleşen!K23</f>
        <v>0</v>
      </c>
      <c r="L23" s="2">
        <f>Bütçe!L23-Gerçekleşen!L23</f>
        <v>0</v>
      </c>
      <c r="M23" s="2">
        <f>Bütçe!M23-Gerçekleşen!M23</f>
        <v>0</v>
      </c>
      <c r="N23" s="2">
        <f>Bütçe!N23-Gerçekleşen!N23</f>
        <v>0</v>
      </c>
    </row>
    <row r="24" spans="1:14" x14ac:dyDescent="0.25">
      <c r="A24" t="s">
        <v>60</v>
      </c>
      <c r="B24" s="2">
        <f>Bütçe!B24-Gerçekleşen!B24</f>
        <v>581875</v>
      </c>
      <c r="C24" s="2">
        <f>Bütçe!C24-Gerçekleşen!C24</f>
        <v>831250</v>
      </c>
      <c r="D24" s="2">
        <f>Bütçe!D24-Gerçekleşen!D24</f>
        <v>831250</v>
      </c>
      <c r="E24" s="2">
        <f>Bütçe!E24-Gerçekleşen!E24</f>
        <v>831250</v>
      </c>
      <c r="F24" s="2">
        <f>Bütçe!F24-Gerçekleşen!F24</f>
        <v>831250</v>
      </c>
      <c r="G24" s="2">
        <f>Bütçe!G24-Gerçekleşen!G24</f>
        <v>831250</v>
      </c>
      <c r="H24" s="2">
        <f>Bütçe!H24-Gerçekleşen!H24</f>
        <v>831250</v>
      </c>
      <c r="I24" s="2">
        <f>Bütçe!I24-Gerçekleşen!I24</f>
        <v>831250</v>
      </c>
      <c r="J24" s="2">
        <f>Bütçe!J24-Gerçekleşen!J24</f>
        <v>831250</v>
      </c>
      <c r="K24" s="2">
        <f>Bütçe!K24-Gerçekleşen!K24</f>
        <v>831250</v>
      </c>
      <c r="L24" s="2">
        <f>Bütçe!L24-Gerçekleşen!L24</f>
        <v>831250</v>
      </c>
      <c r="M24" s="2">
        <f>Bütçe!M24-Gerçekleşen!M24</f>
        <v>831250</v>
      </c>
      <c r="N24" s="2">
        <f>Bütçe!N24-Gerçekleşen!N24</f>
        <v>9725625</v>
      </c>
    </row>
    <row r="25" spans="1:14" x14ac:dyDescent="0.25">
      <c r="A25" t="s">
        <v>61</v>
      </c>
      <c r="B25" s="2">
        <f>Bütçe!B25-Gerçekleşen!B25</f>
        <v>278495</v>
      </c>
      <c r="C25" s="2">
        <f>Bütçe!C25-Gerçekleşen!C25</f>
        <v>348118.75</v>
      </c>
      <c r="D25" s="2">
        <f>Bütçe!D25-Gerçekleşen!D25</f>
        <v>348118.75</v>
      </c>
      <c r="E25" s="2">
        <f>Bütçe!E25-Gerçekleşen!E25</f>
        <v>348118.75</v>
      </c>
      <c r="F25" s="2">
        <f>Bütçe!F25-Gerçekleşen!F25</f>
        <v>348118.75</v>
      </c>
      <c r="G25" s="2">
        <f>Bütçe!G25-Gerçekleşen!G25</f>
        <v>348118.75</v>
      </c>
      <c r="H25" s="2">
        <f>Bütçe!H25-Gerçekleşen!H25</f>
        <v>348118.75</v>
      </c>
      <c r="I25" s="2">
        <f>Bütçe!I25-Gerçekleşen!I25</f>
        <v>348118.75</v>
      </c>
      <c r="J25" s="2">
        <f>Bütçe!J25-Gerçekleşen!J25</f>
        <v>348118.75</v>
      </c>
      <c r="K25" s="2">
        <f>Bütçe!K25-Gerçekleşen!K25</f>
        <v>348118.75</v>
      </c>
      <c r="L25" s="2">
        <f>Bütçe!L25-Gerçekleşen!L25</f>
        <v>348118.75</v>
      </c>
      <c r="M25" s="2">
        <f>Bütçe!M25-Gerçekleşen!M25</f>
        <v>348118.75</v>
      </c>
      <c r="N25" s="2">
        <f>Bütçe!N25-Gerçekleşen!N25</f>
        <v>4107801.25</v>
      </c>
    </row>
    <row r="26" spans="1:14" x14ac:dyDescent="0.25">
      <c r="A26" t="s">
        <v>62</v>
      </c>
      <c r="B26" s="2">
        <f>Bütçe!B26-Gerçekleşen!B26</f>
        <v>65750</v>
      </c>
      <c r="C26" s="2">
        <f>Bütçe!C26-Gerçekleşen!C26</f>
        <v>65750</v>
      </c>
      <c r="D26" s="2">
        <f>Bütçe!D26-Gerçekleşen!D26</f>
        <v>65750</v>
      </c>
      <c r="E26" s="2">
        <f>Bütçe!E26-Gerçekleşen!E26</f>
        <v>65750</v>
      </c>
      <c r="F26" s="2">
        <f>Bütçe!F26-Gerçekleşen!F26</f>
        <v>65750</v>
      </c>
      <c r="G26" s="2">
        <f>Bütçe!G26-Gerçekleşen!G26</f>
        <v>65750</v>
      </c>
      <c r="H26" s="2">
        <f>Bütçe!H26-Gerçekleşen!H26</f>
        <v>65750</v>
      </c>
      <c r="I26" s="2">
        <f>Bütçe!I26-Gerçekleşen!I26</f>
        <v>65750</v>
      </c>
      <c r="J26" s="2">
        <f>Bütçe!J26-Gerçekleşen!J26</f>
        <v>65750</v>
      </c>
      <c r="K26" s="2">
        <f>Bütçe!K26-Gerçekleşen!K26</f>
        <v>65750</v>
      </c>
      <c r="L26" s="2">
        <f>Bütçe!L26-Gerçekleşen!L26</f>
        <v>65750</v>
      </c>
      <c r="M26" s="2">
        <f>Bütçe!M26-Gerçekleşen!M26</f>
        <v>65750</v>
      </c>
      <c r="N26" s="2">
        <f>Bütçe!N26-Gerçekleşen!N26</f>
        <v>789000</v>
      </c>
    </row>
    <row r="27" spans="1:14" x14ac:dyDescent="0.25">
      <c r="A27" t="s">
        <v>63</v>
      </c>
      <c r="B27" s="2">
        <f>Bütçe!B27-Gerçekleşen!B27</f>
        <v>0</v>
      </c>
      <c r="C27" s="2">
        <f>Bütçe!C27-Gerçekleşen!C27</f>
        <v>0</v>
      </c>
      <c r="D27" s="2">
        <f>Bütçe!D27-Gerçekleşen!D27</f>
        <v>0</v>
      </c>
      <c r="E27" s="2">
        <f>Bütçe!E27-Gerçekleşen!E27</f>
        <v>0</v>
      </c>
      <c r="F27" s="2">
        <f>Bütçe!F27-Gerçekleşen!F27</f>
        <v>0</v>
      </c>
      <c r="G27" s="2">
        <f>Bütçe!G27-Gerçekleşen!G27</f>
        <v>0</v>
      </c>
      <c r="H27" s="2">
        <f>Bütçe!H27-Gerçekleşen!H27</f>
        <v>0</v>
      </c>
      <c r="I27" s="2">
        <f>Bütçe!I27-Gerçekleşen!I27</f>
        <v>0</v>
      </c>
      <c r="J27" s="2">
        <f>Bütçe!J27-Gerçekleşen!J27</f>
        <v>0</v>
      </c>
      <c r="K27" s="2">
        <f>Bütçe!K27-Gerçekleşen!K27</f>
        <v>0</v>
      </c>
      <c r="L27" s="2">
        <f>Bütçe!L27-Gerçekleşen!L27</f>
        <v>0</v>
      </c>
      <c r="M27" s="2">
        <f>Bütçe!M27-Gerçekleşen!M27</f>
        <v>0</v>
      </c>
      <c r="N27" s="2">
        <f>Bütçe!N27-Gerçekleşen!N27</f>
        <v>0</v>
      </c>
    </row>
    <row r="28" spans="1:14" x14ac:dyDescent="0.25">
      <c r="A28" t="s">
        <v>64</v>
      </c>
      <c r="B28" s="2">
        <f>Bütçe!B28-Gerçekleşen!B28</f>
        <v>236593.8175</v>
      </c>
      <c r="C28" s="2">
        <f>Bütçe!C28-Gerçekleşen!C28</f>
        <v>236593.8175</v>
      </c>
      <c r="D28" s="2">
        <f>Bütçe!D28-Gerçekleşen!D28</f>
        <v>236593.8175</v>
      </c>
      <c r="E28" s="2">
        <f>Bütçe!E28-Gerçekleşen!E28</f>
        <v>236593.8175</v>
      </c>
      <c r="F28" s="2">
        <f>Bütçe!F28-Gerçekleşen!F28</f>
        <v>236593.8175</v>
      </c>
      <c r="G28" s="2">
        <f>Bütçe!G28-Gerçekleşen!G28</f>
        <v>236593.8175</v>
      </c>
      <c r="H28" s="2">
        <f>Bütçe!H28-Gerçekleşen!H28</f>
        <v>236593.8175</v>
      </c>
      <c r="I28" s="2">
        <f>Bütçe!I28-Gerçekleşen!I28</f>
        <v>236593.8175</v>
      </c>
      <c r="J28" s="2">
        <f>Bütçe!J28-Gerçekleşen!J28</f>
        <v>236593.8175</v>
      </c>
      <c r="K28" s="2">
        <f>Bütçe!K28-Gerçekleşen!K28</f>
        <v>236593.8175</v>
      </c>
      <c r="L28" s="2">
        <f>Bütçe!L28-Gerçekleşen!L28</f>
        <v>236593.8175</v>
      </c>
      <c r="M28" s="2">
        <f>Bütçe!M28-Gerçekleşen!M28</f>
        <v>236593.8175</v>
      </c>
      <c r="N28" s="2">
        <f>Bütçe!N28-Gerçekleşen!N28</f>
        <v>2839125.8099999991</v>
      </c>
    </row>
    <row r="29" spans="1:14" x14ac:dyDescent="0.25">
      <c r="A29" t="s">
        <v>65</v>
      </c>
      <c r="B29" s="2">
        <f>Bütçe!B29-Gerçekleşen!B29</f>
        <v>580838.8175</v>
      </c>
      <c r="C29" s="2">
        <f>Bütçe!C29-Gerçekleşen!C29</f>
        <v>650462.5675</v>
      </c>
      <c r="D29" s="2">
        <f>Bütçe!D29-Gerçekleşen!D29</f>
        <v>650462.5675</v>
      </c>
      <c r="E29" s="2">
        <f>Bütçe!E29-Gerçekleşen!E29</f>
        <v>650462.5675</v>
      </c>
      <c r="F29" s="2">
        <f>Bütçe!F29-Gerçekleşen!F29</f>
        <v>650462.5675</v>
      </c>
      <c r="G29" s="2">
        <f>Bütçe!G29-Gerçekleşen!G29</f>
        <v>650462.5675</v>
      </c>
      <c r="H29" s="2">
        <f>Bütçe!H29-Gerçekleşen!H29</f>
        <v>650462.5675</v>
      </c>
      <c r="I29" s="2">
        <f>Bütçe!I29-Gerçekleşen!I29</f>
        <v>650462.5675</v>
      </c>
      <c r="J29" s="2">
        <f>Bütçe!J29-Gerçekleşen!J29</f>
        <v>650462.5675</v>
      </c>
      <c r="K29" s="2">
        <f>Bütçe!K29-Gerçekleşen!K29</f>
        <v>650462.5675</v>
      </c>
      <c r="L29" s="2">
        <f>Bütçe!L29-Gerçekleşen!L29</f>
        <v>650462.5675</v>
      </c>
      <c r="M29" s="2">
        <f>Bütçe!M29-Gerçekleşen!M29</f>
        <v>650462.5675</v>
      </c>
      <c r="N29" s="2">
        <f>Bütçe!N29-Gerçekleşen!N29</f>
        <v>7735927.0599999996</v>
      </c>
    </row>
    <row r="30" spans="1:14" x14ac:dyDescent="0.25">
      <c r="A30" t="s">
        <v>66</v>
      </c>
      <c r="B30" s="2">
        <f>Bütçe!B30-Gerçekleşen!B30</f>
        <v>1036.1824999999953</v>
      </c>
      <c r="C30" s="2">
        <f>Bütçe!C30-Gerçekleşen!C30</f>
        <v>180787.4325</v>
      </c>
      <c r="D30" s="2">
        <f>Bütçe!D30-Gerçekleşen!D30</f>
        <v>180787.4325</v>
      </c>
      <c r="E30" s="2">
        <f>Bütçe!E30-Gerçekleşen!E30</f>
        <v>180787.4325</v>
      </c>
      <c r="F30" s="2">
        <f>Bütçe!F30-Gerçekleşen!F30</f>
        <v>180787.4325</v>
      </c>
      <c r="G30" s="2">
        <f>Bütçe!G30-Gerçekleşen!G30</f>
        <v>180787.4325</v>
      </c>
      <c r="H30" s="2">
        <f>Bütçe!H30-Gerçekleşen!H30</f>
        <v>180787.4325</v>
      </c>
      <c r="I30" s="2">
        <f>Bütçe!I30-Gerçekleşen!I30</f>
        <v>180787.4325</v>
      </c>
      <c r="J30" s="2">
        <f>Bütçe!J30-Gerçekleşen!J30</f>
        <v>180787.4325</v>
      </c>
      <c r="K30" s="2">
        <f>Bütçe!K30-Gerçekleşen!K30</f>
        <v>180787.4325</v>
      </c>
      <c r="L30" s="2">
        <f>Bütçe!L30-Gerçekleşen!L30</f>
        <v>180787.4325</v>
      </c>
      <c r="M30" s="2">
        <f>Bütçe!M30-Gerçekleşen!M30</f>
        <v>180787.4325</v>
      </c>
      <c r="N30" s="2">
        <f>Bütçe!N30-Gerçekleşen!N30</f>
        <v>1989697.9400000004</v>
      </c>
    </row>
    <row r="31" spans="1:14" x14ac:dyDescent="0.25">
      <c r="A31" t="s">
        <v>67</v>
      </c>
      <c r="B31" s="2">
        <f>Bütçe!B31-Gerçekleşen!B31</f>
        <v>201036.1825</v>
      </c>
      <c r="C31" s="2">
        <f>Bütçe!C31-Gerçekleşen!C31</f>
        <v>381823.61499999999</v>
      </c>
      <c r="D31" s="2">
        <f>Bütçe!D31-Gerçekleşen!D31</f>
        <v>562611.04749999999</v>
      </c>
      <c r="E31" s="2">
        <f>Bütçe!E31-Gerçekleşen!E31</f>
        <v>743398.48</v>
      </c>
      <c r="F31" s="2">
        <f>Bütçe!F31-Gerçekleşen!F31</f>
        <v>924185.91249999998</v>
      </c>
      <c r="G31" s="2">
        <f>Bütçe!G31-Gerçekleşen!G31</f>
        <v>1104973.345</v>
      </c>
      <c r="H31" s="2">
        <f>Bütçe!H31-Gerçekleşen!H31</f>
        <v>1285760.7774999999</v>
      </c>
      <c r="I31" s="2">
        <f>Bütçe!I31-Gerçekleşen!I31</f>
        <v>1466548.21</v>
      </c>
      <c r="J31" s="2">
        <f>Bütçe!J31-Gerçekleşen!J31</f>
        <v>1647335.6425000001</v>
      </c>
      <c r="K31" s="2">
        <f>Bütçe!K31-Gerçekleşen!K31</f>
        <v>1828123.0750000002</v>
      </c>
      <c r="L31" s="2">
        <f>Bütçe!L31-Gerçekleşen!L31</f>
        <v>2008910.5075000003</v>
      </c>
      <c r="M31" s="2">
        <f>Bütçe!M31-Gerçekleşen!M31</f>
        <v>2189697.9400000004</v>
      </c>
      <c r="N31" s="2">
        <f>Bütçe!N31-Gerçekleşen!N31</f>
        <v>14344404.734999999</v>
      </c>
    </row>
  </sheetData>
  <conditionalFormatting sqref="A2:N31">
    <cfRule type="notContainsErrors" dxfId="0" priority="1">
      <formula>NOT(ISERROR(A2))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19</vt:i4>
      </vt:variant>
    </vt:vector>
  </HeadingPairs>
  <TitlesOfParts>
    <vt:vector size="23" baseType="lpstr">
      <vt:lpstr>Varsayımlar</vt:lpstr>
      <vt:lpstr>Bütçe</vt:lpstr>
      <vt:lpstr>Gerçekleşen</vt:lpstr>
      <vt:lpstr>Sapma</vt:lpstr>
      <vt:lpstr>AvgBasket</vt:lpstr>
      <vt:lpstr>BagkurTutar</vt:lpstr>
      <vt:lpstr>Customers</vt:lpstr>
      <vt:lpstr>DiscountPct</vt:lpstr>
      <vt:lpstr>Freq</vt:lpstr>
      <vt:lpstr>GeciciVergiPct</vt:lpstr>
      <vt:lpstr>HamPct</vt:lpstr>
      <vt:lpstr>KargoPct</vt:lpstr>
      <vt:lpstr>KdvInfo</vt:lpstr>
      <vt:lpstr>KdvRezPct</vt:lpstr>
      <vt:lpstr>LeaseTaksit</vt:lpstr>
      <vt:lpstr>PlatPct</vt:lpstr>
      <vt:lpstr>PosPct</vt:lpstr>
      <vt:lpstr>SabitTop</vt:lpstr>
      <vt:lpstr>StartCash</vt:lpstr>
      <vt:lpstr>TahCurPct</vt:lpstr>
      <vt:lpstr>TahNextPct</vt:lpstr>
      <vt:lpstr>TedCurPct</vt:lpstr>
      <vt:lpstr>TedNextPct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Kreatif Mali Müşavirlik Ve Danışmanlık</cp:lastModifiedBy>
  <dcterms:created xsi:type="dcterms:W3CDTF">2025-08-11T20:55:16Z</dcterms:created>
  <dcterms:modified xsi:type="dcterms:W3CDTF">2025-09-04T21:26:47Z</dcterms:modified>
</cp:coreProperties>
</file>